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ashidzeg\Desktop\"/>
    </mc:Choice>
  </mc:AlternateContent>
  <bookViews>
    <workbookView xWindow="-105" yWindow="-105" windowWidth="23250" windowHeight="12720"/>
  </bookViews>
  <sheets>
    <sheet name="РВС №213" sheetId="1" r:id="rId1"/>
  </sheets>
  <definedNames>
    <definedName name="_xlnm.Print_Titles" localSheetId="0">'РВС №213'!$9:$11</definedName>
    <definedName name="Коэфициент" localSheetId="0">#REF!</definedName>
    <definedName name="Коэфициент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1" l="1"/>
  <c r="E21" i="1"/>
  <c r="G17" i="1"/>
  <c r="E299" i="1" l="1"/>
  <c r="E40" i="1"/>
  <c r="E311" i="1"/>
  <c r="E37" i="1"/>
  <c r="E308" i="1"/>
  <c r="E310" i="1"/>
  <c r="E288" i="1"/>
  <c r="G284" i="1"/>
  <c r="G283" i="1"/>
  <c r="G281" i="1"/>
  <c r="G280" i="1"/>
  <c r="G273" i="1"/>
  <c r="E45" i="1"/>
  <c r="G176" i="1"/>
  <c r="E109" i="1"/>
  <c r="E100" i="1"/>
  <c r="G286" i="1"/>
  <c r="G279" i="1"/>
  <c r="G277" i="1"/>
  <c r="G278" i="1"/>
  <c r="G276" i="1"/>
  <c r="G274" i="1"/>
  <c r="G272" i="1"/>
  <c r="E266" i="1"/>
  <c r="E261" i="1"/>
  <c r="E256" i="1"/>
  <c r="E247" i="1"/>
  <c r="E241" i="1"/>
  <c r="E232" i="1"/>
  <c r="E223" i="1"/>
  <c r="E214" i="1"/>
  <c r="E196" i="1"/>
  <c r="E205" i="1"/>
  <c r="E186" i="1"/>
  <c r="E171" i="1"/>
  <c r="E168" i="1"/>
  <c r="E159" i="1"/>
  <c r="E166" i="1" s="1"/>
  <c r="E156" i="1"/>
  <c r="E150" i="1"/>
  <c r="E144" i="1"/>
  <c r="E140" i="1"/>
  <c r="E133" i="1"/>
  <c r="E125" i="1"/>
  <c r="E58" i="1"/>
  <c r="E121" i="1"/>
  <c r="E117" i="1"/>
  <c r="E114" i="1"/>
  <c r="E113" i="1"/>
  <c r="E96" i="1"/>
  <c r="E92" i="1"/>
  <c r="E91" i="1"/>
  <c r="E87" i="1"/>
  <c r="E75" i="1" l="1"/>
  <c r="E65" i="1"/>
  <c r="E43" i="1"/>
  <c r="E47" i="1"/>
  <c r="E24" i="1"/>
  <c r="E28" i="1"/>
  <c r="E20" i="1"/>
  <c r="E16" i="1"/>
  <c r="G267" i="1" l="1"/>
  <c r="G262" i="1"/>
  <c r="G257" i="1"/>
  <c r="G252" i="1"/>
  <c r="G242" i="1"/>
  <c r="G237" i="1"/>
  <c r="G228" i="1"/>
  <c r="G219" i="1"/>
  <c r="G210" i="1"/>
  <c r="G201" i="1"/>
  <c r="G192" i="1"/>
  <c r="G151" i="1"/>
  <c r="G141" i="1"/>
  <c r="G29" i="1"/>
  <c r="G25" i="1"/>
  <c r="G269" i="1"/>
  <c r="G268" i="1"/>
  <c r="G266" i="1"/>
  <c r="E265" i="1"/>
  <c r="E263" i="1"/>
  <c r="G263" i="1" s="1"/>
  <c r="G261" i="1"/>
  <c r="E260" i="1"/>
  <c r="E258" i="1"/>
  <c r="G258" i="1" s="1"/>
  <c r="G256" i="1"/>
  <c r="E255" i="1"/>
  <c r="E249" i="1"/>
  <c r="E248" i="1"/>
  <c r="G248" i="1" s="1"/>
  <c r="G247" i="1"/>
  <c r="E246" i="1"/>
  <c r="E243" i="1"/>
  <c r="G243" i="1" s="1"/>
  <c r="G241" i="1"/>
  <c r="E240" i="1"/>
  <c r="E234" i="1"/>
  <c r="E233" i="1"/>
  <c r="G233" i="1" s="1"/>
  <c r="G232" i="1"/>
  <c r="E231" i="1"/>
  <c r="E225" i="1"/>
  <c r="E224" i="1"/>
  <c r="G224" i="1" s="1"/>
  <c r="G223" i="1"/>
  <c r="E222" i="1"/>
  <c r="E216" i="1"/>
  <c r="E215" i="1"/>
  <c r="G215" i="1" s="1"/>
  <c r="G214" i="1"/>
  <c r="E213" i="1"/>
  <c r="E207" i="1"/>
  <c r="E206" i="1"/>
  <c r="G206" i="1" s="1"/>
  <c r="G205" i="1"/>
  <c r="E204" i="1"/>
  <c r="E198" i="1"/>
  <c r="E197" i="1"/>
  <c r="G197" i="1" s="1"/>
  <c r="G196" i="1"/>
  <c r="E195" i="1"/>
  <c r="E189" i="1"/>
  <c r="G188" i="1"/>
  <c r="G187" i="1"/>
  <c r="G186" i="1"/>
  <c r="E185" i="1"/>
  <c r="G179" i="1"/>
  <c r="G180" i="1"/>
  <c r="G181" i="1"/>
  <c r="G182" i="1"/>
  <c r="G177" i="1"/>
  <c r="G178" i="1"/>
  <c r="E173" i="1"/>
  <c r="E172" i="1"/>
  <c r="G172" i="1" s="1"/>
  <c r="G171" i="1"/>
  <c r="E170" i="1"/>
  <c r="G168" i="1"/>
  <c r="G159" i="1"/>
  <c r="G166" i="1"/>
  <c r="E164" i="1"/>
  <c r="G161" i="1"/>
  <c r="G162" i="1"/>
  <c r="G163" i="1"/>
  <c r="E160" i="1"/>
  <c r="G160" i="1" s="1"/>
  <c r="E158" i="1"/>
  <c r="G158" i="1" s="1"/>
  <c r="G156" i="1"/>
  <c r="E155" i="1"/>
  <c r="G155" i="1" s="1"/>
  <c r="G150" i="1"/>
  <c r="E149" i="1"/>
  <c r="G147" i="1"/>
  <c r="G146" i="1"/>
  <c r="G145" i="1"/>
  <c r="G144" i="1"/>
  <c r="E143" i="1"/>
  <c r="G140" i="1"/>
  <c r="E139" i="1"/>
  <c r="G137" i="1"/>
  <c r="G136" i="1"/>
  <c r="G135" i="1"/>
  <c r="E132" i="1"/>
  <c r="G134" i="1"/>
  <c r="G133" i="1"/>
  <c r="G130" i="1"/>
  <c r="G128" i="1"/>
  <c r="G129" i="1"/>
  <c r="G127" i="1"/>
  <c r="G126" i="1"/>
  <c r="E208" i="1" l="1"/>
  <c r="G208" i="1" s="1"/>
  <c r="E209" i="1"/>
  <c r="G209" i="1" s="1"/>
  <c r="E226" i="1"/>
  <c r="G226" i="1" s="1"/>
  <c r="E227" i="1"/>
  <c r="G227" i="1" s="1"/>
  <c r="E199" i="1"/>
  <c r="G199" i="1" s="1"/>
  <c r="E200" i="1"/>
  <c r="G200" i="1" s="1"/>
  <c r="E217" i="1"/>
  <c r="G217" i="1" s="1"/>
  <c r="E218" i="1"/>
  <c r="G218" i="1" s="1"/>
  <c r="E190" i="1"/>
  <c r="G190" i="1" s="1"/>
  <c r="E191" i="1"/>
  <c r="G191" i="1" s="1"/>
  <c r="E250" i="1"/>
  <c r="G250" i="1" s="1"/>
  <c r="E251" i="1"/>
  <c r="G251" i="1" s="1"/>
  <c r="E165" i="1"/>
  <c r="G165" i="1" s="1"/>
  <c r="E174" i="1"/>
  <c r="G174" i="1" s="1"/>
  <c r="E175" i="1"/>
  <c r="G175" i="1" s="1"/>
  <c r="G246" i="1"/>
  <c r="E235" i="1"/>
  <c r="G235" i="1" s="1"/>
  <c r="E236" i="1"/>
  <c r="G236" i="1" s="1"/>
  <c r="G265" i="1"/>
  <c r="G260" i="1"/>
  <c r="G170" i="1"/>
  <c r="G255" i="1"/>
  <c r="G231" i="1"/>
  <c r="G240" i="1"/>
  <c r="G149" i="1"/>
  <c r="G195" i="1"/>
  <c r="G213" i="1"/>
  <c r="G222" i="1"/>
  <c r="G185" i="1"/>
  <c r="G204" i="1"/>
  <c r="G132" i="1"/>
  <c r="G143" i="1"/>
  <c r="G139" i="1"/>
  <c r="G125" i="1"/>
  <c r="E124" i="1"/>
  <c r="G121" i="1"/>
  <c r="E122" i="1"/>
  <c r="G122" i="1" s="1"/>
  <c r="E120" i="1"/>
  <c r="G120" i="1" s="1"/>
  <c r="G118" i="1"/>
  <c r="E116" i="1"/>
  <c r="G116" i="1" s="1"/>
  <c r="G117" i="1"/>
  <c r="G114" i="1"/>
  <c r="G113" i="1"/>
  <c r="G109" i="1"/>
  <c r="G100" i="1"/>
  <c r="G110" i="1"/>
  <c r="E108" i="1"/>
  <c r="G108" i="1" s="1"/>
  <c r="E106" i="1"/>
  <c r="G106" i="1" s="1"/>
  <c r="E105" i="1"/>
  <c r="G105" i="1" s="1"/>
  <c r="E104" i="1"/>
  <c r="G104" i="1" s="1"/>
  <c r="E99" i="1"/>
  <c r="G99" i="1" s="1"/>
  <c r="G101" i="1"/>
  <c r="G96" i="1"/>
  <c r="E97" i="1"/>
  <c r="G97" i="1" s="1"/>
  <c r="E95" i="1"/>
  <c r="G95" i="1" s="1"/>
  <c r="G93" i="1"/>
  <c r="G92" i="1"/>
  <c r="G87" i="1"/>
  <c r="E86" i="1"/>
  <c r="G79" i="1"/>
  <c r="G78" i="1"/>
  <c r="G77" i="1"/>
  <c r="G76" i="1"/>
  <c r="G80" i="1"/>
  <c r="G81" i="1"/>
  <c r="G82" i="1"/>
  <c r="G83" i="1"/>
  <c r="G84" i="1"/>
  <c r="E13" i="1"/>
  <c r="G13" i="1" s="1"/>
  <c r="G75" i="1"/>
  <c r="E74" i="1"/>
  <c r="G72" i="1"/>
  <c r="G71" i="1"/>
  <c r="G70" i="1"/>
  <c r="G66" i="1"/>
  <c r="G67" i="1"/>
  <c r="G68" i="1"/>
  <c r="G69" i="1"/>
  <c r="E64" i="1"/>
  <c r="E57" i="1"/>
  <c r="G65" i="1"/>
  <c r="G62" i="1"/>
  <c r="G61" i="1"/>
  <c r="G60" i="1"/>
  <c r="G59" i="1"/>
  <c r="G58" i="1"/>
  <c r="G55" i="1"/>
  <c r="G54" i="1"/>
  <c r="G53" i="1"/>
  <c r="G52" i="1"/>
  <c r="G50" i="1"/>
  <c r="E46" i="1"/>
  <c r="G47" i="1"/>
  <c r="E44" i="1"/>
  <c r="G43" i="1"/>
  <c r="E42" i="1"/>
  <c r="G40" i="1"/>
  <c r="G39" i="1"/>
  <c r="G38" i="1"/>
  <c r="G37" i="1"/>
  <c r="G35" i="1"/>
  <c r="G34" i="1"/>
  <c r="G124" i="1" l="1"/>
  <c r="G288" i="1"/>
  <c r="G91" i="1"/>
  <c r="G86" i="1"/>
  <c r="G74" i="1"/>
  <c r="G57" i="1"/>
  <c r="G46" i="1"/>
  <c r="G64" i="1"/>
  <c r="G44" i="1"/>
  <c r="G42" i="1"/>
  <c r="G32" i="1" l="1"/>
  <c r="G31" i="1"/>
  <c r="E27" i="1"/>
  <c r="G27" i="1" s="1"/>
  <c r="G28" i="1"/>
  <c r="E23" i="1"/>
  <c r="G23" i="1" s="1"/>
  <c r="G24" i="1"/>
  <c r="E19" i="1"/>
  <c r="E15" i="1"/>
  <c r="G21" i="1"/>
  <c r="G20" i="1"/>
  <c r="G16" i="1"/>
  <c r="G19" i="1" l="1"/>
  <c r="G15" i="1"/>
  <c r="G289" i="1" l="1"/>
  <c r="G290" i="1" s="1"/>
  <c r="G291" i="1" l="1"/>
  <c r="G292" i="1" l="1"/>
  <c r="G293" i="1" s="1"/>
  <c r="G294" i="1" l="1"/>
  <c r="G295" i="1" s="1"/>
  <c r="G297" i="1" l="1"/>
  <c r="G298" i="1" s="1"/>
  <c r="C7" i="1" s="1"/>
  <c r="G296" i="1"/>
  <c r="G299" i="1" l="1"/>
</calcChain>
</file>

<file path=xl/sharedStrings.xml><?xml version="1.0" encoding="utf-8"?>
<sst xmlns="http://schemas.openxmlformats.org/spreadsheetml/2006/main" count="688" uniqueCount="227">
  <si>
    <t>(локальная ресурсная смета)</t>
  </si>
  <si>
    <t>(наименование работ и затрат, наименование объекта)</t>
  </si>
  <si>
    <t>Сметная стоимость:</t>
  </si>
  <si>
    <t>№ п.п.</t>
  </si>
  <si>
    <t>Обоснование</t>
  </si>
  <si>
    <t>Наименование работ и затрат</t>
  </si>
  <si>
    <t>Ед. изм.</t>
  </si>
  <si>
    <t/>
  </si>
  <si>
    <t>на ед.</t>
  </si>
  <si>
    <t>по проекту</t>
  </si>
  <si>
    <t>маш.-ч</t>
  </si>
  <si>
    <t>т</t>
  </si>
  <si>
    <t>Машины и механизмы</t>
  </si>
  <si>
    <t>Непредвиденные расходы</t>
  </si>
  <si>
    <t>Итого:</t>
  </si>
  <si>
    <t>Накладные расходы</t>
  </si>
  <si>
    <t>Плановые накопления</t>
  </si>
  <si>
    <t>НДС</t>
  </si>
  <si>
    <t>Всего:</t>
  </si>
  <si>
    <t>м3</t>
  </si>
  <si>
    <t>м2</t>
  </si>
  <si>
    <t>USD</t>
  </si>
  <si>
    <t>Затраты труда рабочих</t>
  </si>
  <si>
    <t>GEL</t>
  </si>
  <si>
    <t>Капитальный ремонт резервуара РВС-10000 №213</t>
  </si>
  <si>
    <t xml:space="preserve">ЛОКАЛЬНЫЙ СМЕТНЫЙ РАСЧЕТ </t>
  </si>
  <si>
    <t>Изготовление решетчатых конструкций
[стойки, опоры, фермы и др.]</t>
  </si>
  <si>
    <t>Металлоконструкции индивидуальные из ст. различного профиля</t>
  </si>
  <si>
    <t>Монтаж опорных конструкций для крепления трубопроводов внутри зданий и сооружений массой до 0,5 т</t>
  </si>
  <si>
    <t>Демонтаж стальных конструкций из ст. различного профиля</t>
  </si>
  <si>
    <t>Прокат листовой ГОСТ 19903-74 сечением - 6х1500х6000, средняя масса сборочной единицы до 0,5 т</t>
  </si>
  <si>
    <t>Прокат полосовой из стали марки Ст3пс3- св, -4х50 мм</t>
  </si>
  <si>
    <t>Подготовительные работы и мобилизация</t>
  </si>
  <si>
    <t>Демобилизация по окончанию демонтажных работ</t>
  </si>
  <si>
    <t>Демонтаж всех временных и иных строительных сооружений; Восстановление всех элементов площадки за пределами объекта до уровней и состояния, какими они были на момент завершения подготовки площадки; Полная уборка строительного мусора с территории площадки после завершения работ.</t>
  </si>
  <si>
    <t>Прокат листовой ГОСТ19903-74 сечением  - 10х1500х6000, средняя масса сборочной единицы свыше 0,5 до 1,0 т</t>
  </si>
  <si>
    <r>
      <rPr>
        <b/>
        <sz val="10"/>
        <rFont val="Arial"/>
        <family val="2"/>
        <charset val="204"/>
      </rPr>
      <t>Днище</t>
    </r>
    <r>
      <rPr>
        <sz val="10"/>
        <rFont val="Arial"/>
        <family val="2"/>
        <charset val="204"/>
      </rPr>
      <t xml:space="preserve"> (в том числе материал Ст3сп5-св):</t>
    </r>
  </si>
  <si>
    <r>
      <rPr>
        <b/>
        <sz val="10"/>
        <rFont val="Arial"/>
        <family val="2"/>
        <charset val="204"/>
      </rPr>
      <t>Окрайка</t>
    </r>
    <r>
      <rPr>
        <sz val="10"/>
        <rFont val="Arial"/>
        <family val="2"/>
        <charset val="204"/>
      </rPr>
      <t xml:space="preserve"> (в том числе материал 345-09Г 2 С-св -12):</t>
    </r>
  </si>
  <si>
    <r>
      <rPr>
        <b/>
        <sz val="10"/>
        <rFont val="Arial"/>
        <family val="2"/>
        <charset val="204"/>
      </rPr>
      <t>Стенка</t>
    </r>
    <r>
      <rPr>
        <sz val="10"/>
        <rFont val="Arial"/>
        <family val="2"/>
        <charset val="204"/>
      </rPr>
      <t xml:space="preserve"> (в том числе материал 345-09 Г 2 С-св-12):</t>
    </r>
  </si>
  <si>
    <t>Прокат листовой ГОСТ19903-74 сечением  - 14х1500х6000, средняя масса сборочной единицы свыше 0,5 до 1,0 т</t>
  </si>
  <si>
    <t>Прокат листовой ГОСТ19903-74 сечением  - 12х1500х6000, средняя масса сборочной единицы свыше 0,5 до 1,0 т</t>
  </si>
  <si>
    <t>Прокат листовой ГОСТ 19903-74 сечением - 10х1500х6000, средняя масса сборочной единицы до 0,5 т</t>
  </si>
  <si>
    <t>Прокат листовой ГОСТ19903-74 сечением  - 8х1500х6000, средняя масса сборочной единицы свыше 0,5 до 1,0 т</t>
  </si>
  <si>
    <t>Изготовление колец жесткости</t>
  </si>
  <si>
    <t>Металлоконструкции индивидуальные из ст. различного профиля (кольца жесткости)</t>
  </si>
  <si>
    <t>Монтаж опорных конструкций, колец жесткости</t>
  </si>
  <si>
    <r>
      <rPr>
        <b/>
        <sz val="10"/>
        <rFont val="Arial"/>
        <family val="2"/>
        <charset val="204"/>
      </rPr>
      <t>Крыша</t>
    </r>
    <r>
      <rPr>
        <sz val="10"/>
        <rFont val="Arial"/>
        <family val="2"/>
        <charset val="204"/>
      </rPr>
      <t xml:space="preserve"> (в том числе материал Ст3сп5-св):</t>
    </r>
  </si>
  <si>
    <t>Элементы щитов кровли из листового профильного проката для негабаритных емкостей</t>
  </si>
  <si>
    <r>
      <rPr>
        <b/>
        <sz val="10"/>
        <rFont val="Arial"/>
        <family val="2"/>
        <charset val="204"/>
      </rPr>
      <t>Люк-лаз</t>
    </r>
    <r>
      <rPr>
        <sz val="10"/>
        <rFont val="Arial"/>
        <family val="2"/>
        <charset val="204"/>
      </rPr>
      <t xml:space="preserve"> (в том числе):</t>
    </r>
  </si>
  <si>
    <t>Люки-лазы овальные для резервуаров
600х900  2шт</t>
  </si>
  <si>
    <t>Люки-лазы круглые для резервуаров монтажный люк Ду 1000 на крыше 1шт</t>
  </si>
  <si>
    <t>Люки световые Ду 500  2шт</t>
  </si>
  <si>
    <t>Люк замерный Ду 150  1шт</t>
  </si>
  <si>
    <t>Изготовление патрубка ПРП Ду 600 1шт</t>
  </si>
  <si>
    <t>м</t>
  </si>
  <si>
    <t>Накладка  -14х1270</t>
  </si>
  <si>
    <t>Фланцы из углеродистой стали ВСт3сп2,3 плоские приварные с соединительным выступом, Ру 1,6 МПа [16 кгс/см2], диаметр условного прохода 600 мм</t>
  </si>
  <si>
    <t>шт</t>
  </si>
  <si>
    <t>Сталь листовая -10х200</t>
  </si>
  <si>
    <t>Трубы стальные электросварные прямошовные, наружный диаметр 630 мм, толщина стенки 12 мм ГОСТ10704-91</t>
  </si>
  <si>
    <t>Изготовление патрубка ПРП Ду 150 - 1шт</t>
  </si>
  <si>
    <t>Сталь листовая -14х360 (лист усиления)</t>
  </si>
  <si>
    <t>Сталь листовая -6х320</t>
  </si>
  <si>
    <t>Фланцы из углеродистой стали ВСт3сп2,3 плоские приварные с соединительным выступом, Ру 1,6 МПа [16 кгс/см2], диаметр условного прохода 150 мм</t>
  </si>
  <si>
    <t>Отводы  под углом 90 град. ], диаметр условного прохода 150 мм, наружный диаметр 159 мм, толщина стенки 8 мм</t>
  </si>
  <si>
    <t>Трубы стальные бесшовные, наружный диаметр 159 мм, толщина стенки 8</t>
  </si>
  <si>
    <t>Сталь листовая -6х400</t>
  </si>
  <si>
    <t>Изготовление патрубка отвода подтоварной воды в окрайке Ду 150</t>
  </si>
  <si>
    <t>Сталь листовая -10х600</t>
  </si>
  <si>
    <t>Плита из  листовой стали  -10х460</t>
  </si>
  <si>
    <t>Прокат угловой равнополочный из стали марки Ст3сп3-св, 75х6 мм</t>
  </si>
  <si>
    <t>Прокат полосовой из стали марки Ст3сп2- св, -8х80 мм</t>
  </si>
  <si>
    <t>Прокат полосовой из стали марки Ст3сп2- св, -6х80 мм</t>
  </si>
  <si>
    <t>Вырезание канала в фундаментов для прокладки патрубка отвода</t>
  </si>
  <si>
    <t>Раздел 1. Ремонт фундамента, основания и отмостки РВС-10000 №213</t>
  </si>
  <si>
    <t>Наращивание фундамента</t>
  </si>
  <si>
    <t>Усиление сборных железобетонных конструкций установкой каркасов, сеток и стержневой арматуры</t>
  </si>
  <si>
    <t>Горячекатаная арматурная сталь периодического профиля, класс А-400С, диаметр 10 мм</t>
  </si>
  <si>
    <t>Устройство железобетонных фундаментов общего назначения объемом до 5 м3</t>
  </si>
  <si>
    <t>100 м3</t>
  </si>
  <si>
    <t>Бетон В20</t>
  </si>
  <si>
    <t>Гидрофобизация бетонных поверхностей гидрофобной массой</t>
  </si>
  <si>
    <t>Гидрофобная масса</t>
  </si>
  <si>
    <t>Ремонт основания</t>
  </si>
  <si>
    <t>Устройство основания под фундаменты гравийного</t>
  </si>
  <si>
    <t>Гравий для строительных работ, фракция 20-40мм</t>
  </si>
  <si>
    <t>Устройство отмостки</t>
  </si>
  <si>
    <t>Разработка грунта с погрузкой на автомобили-самосвалы экскаваторами одноковшовыми дизельными на гусеничном ходу с ковшом вместимостью 1 [1-1,2] м3, группа грунтов 3</t>
  </si>
  <si>
    <t>1000 м3</t>
  </si>
  <si>
    <t>Укладка металлической сетки в цементобетонное покрытие</t>
  </si>
  <si>
    <t>1000 м2</t>
  </si>
  <si>
    <t>Сетка из проволоки ф4 В-1</t>
  </si>
  <si>
    <t>Устройство цементобетонных однослойных покрытий средствами малой механизации при толщине слоя 10 см</t>
  </si>
  <si>
    <t>Смеси бетонные тяжелого бетона В15</t>
  </si>
  <si>
    <t>Изготовление патрубка дыхательного
клапана Ду 500 2шт</t>
  </si>
  <si>
    <t>Трубы стальные электросварные прямошовные, наружный диаметр 530 мм, толщина стенки 6 мм  ГОСТ 10704-91</t>
  </si>
  <si>
    <t>Сталь листовая -4х1060</t>
  </si>
  <si>
    <t>Фланец  1-500-2,5 из стали листовой  t18
Ст3сп5-св</t>
  </si>
  <si>
    <t>Заглушка Ф640   из стали листовой  t8
Ст3сп5-св</t>
  </si>
  <si>
    <t>Болты строительные с гайками и шайбами</t>
  </si>
  <si>
    <t>Изготовление патрубка ГУС Ду 300 1шт</t>
  </si>
  <si>
    <t>Сталь листовая -4х650</t>
  </si>
  <si>
    <t>Фланцы из углеродистой стали ВСт3сп2,3 плоские приварные с соединительным выступом, Ру 1,6 МПа [16 кгс/см2], диаметр условного прохода 300 мм</t>
  </si>
  <si>
    <t>Трубы стальные прямошовные, наружный диаметр 325 мм, толщина стенки 6 мм</t>
  </si>
  <si>
    <t>Изготовление системы пенотушения и орошения</t>
  </si>
  <si>
    <t>Задвижки ЗКЛ2-16 для нефтепродуктов, давление 1,6 МПа [16 кгс/см2], Ду 150 мм</t>
  </si>
  <si>
    <t>Монтаж системы пенотушения и орошения</t>
  </si>
  <si>
    <t>Вспомогательные материалы</t>
  </si>
  <si>
    <t>Шахтная лестница. 1шт</t>
  </si>
  <si>
    <t>Фундамент под шахтную лестницу</t>
  </si>
  <si>
    <t>Горячекатаная арматурная сталь периодического профиля, класс А-400 С, диаметр 12 мм</t>
  </si>
  <si>
    <t>Горячекатаная арматурная сталь периодического профиля, класс А-240С, диаметр 10 мм</t>
  </si>
  <si>
    <t>Установка арматуры</t>
  </si>
  <si>
    <t>Засыпка вручную траншей, пазух котлованов и ям, группа грунтов 3</t>
  </si>
  <si>
    <t>Изготовление лестниц прямолинейных и криволинейных с ограждением (Шахтная лестница)</t>
  </si>
  <si>
    <t>Лестницы шахтные</t>
  </si>
  <si>
    <t>Монтаж лестниц прямолинейных и криволинейных, пожарных с ограждением</t>
  </si>
  <si>
    <t>Болты с шестигранной головкой оцинкованные, М 20 мм ГОСТ 7798</t>
  </si>
  <si>
    <t>Гайки шестигранные оцинкованные, М 20
мм ГОСТ 5915</t>
  </si>
  <si>
    <t>Шайбы оцинкованные М20 ГОСТ 11371</t>
  </si>
  <si>
    <t>Гайки шестигранные оцинкованные, М 24
мм ГОСТ 5915</t>
  </si>
  <si>
    <t>Болт анкерный 1.1М24х1000 Ст3пс2 ГОСТ
24379.1-80</t>
  </si>
  <si>
    <t>Шайбы -20х70х70 отв.Ф27</t>
  </si>
  <si>
    <t>Кольцевая площадка с ограждением на крыше резервуара  - 1шт</t>
  </si>
  <si>
    <t>Изготовление ограждений и площадок для обслуживания оборудования и трубопроводов</t>
  </si>
  <si>
    <t>Ограждение кольцевое</t>
  </si>
  <si>
    <t>Площадки кольцевые</t>
  </si>
  <si>
    <t>Монтаж лестниц и площадок прямолинейных и криволинейных, пожарных с ограждением</t>
  </si>
  <si>
    <t>Технологическая площадка обслуживания дыхательных клапанов и люков.  9шт</t>
  </si>
  <si>
    <t>Изготовление площадок для обслуживания оборудования и трубопроводов</t>
  </si>
  <si>
    <t>Площадки прямоугольные</t>
  </si>
  <si>
    <t>Монтаж площадок с настилом и ограждением из листовой, рифленой, просечной и круглой стали</t>
  </si>
  <si>
    <t>Переходная площадка  4шт</t>
  </si>
  <si>
    <t>Площадки обхода патрубка ГУС 1шт</t>
  </si>
  <si>
    <t xml:space="preserve">Монтаж площадок </t>
  </si>
  <si>
    <t>Переходной мостик с ШЛ на кольцевую площадку. 1шт</t>
  </si>
  <si>
    <t>Изготовление - Переходной мостик с ШЛ на кольцевую площадку</t>
  </si>
  <si>
    <t>Переходные мостики, площадкипрямоугольные</t>
  </si>
  <si>
    <t>Монтаж переходных мостиков</t>
  </si>
  <si>
    <t>Площадка обслуживания технологическихпатрубков Ду500. 1шт</t>
  </si>
  <si>
    <t>Переходные мостики, площадки прямоугольные</t>
  </si>
  <si>
    <t>Площадка обслуживания люка замерного Ду 150. 1шт</t>
  </si>
  <si>
    <t>Площадка обслуживания пеногенератора4шт</t>
  </si>
  <si>
    <t>Лестницы из ст. различного профиля</t>
  </si>
  <si>
    <t>Кронштейны</t>
  </si>
  <si>
    <t>Проводник заземляющий из полосовойстали сечением 160 мм2 открыто построительным основаниям</t>
  </si>
  <si>
    <t>100 м</t>
  </si>
  <si>
    <t>Сталь полосовая 40х4 мм</t>
  </si>
  <si>
    <t>Сталь полосовая 6х100мм</t>
  </si>
  <si>
    <t>Раздел 2. Контроль качеств сварныхшвов</t>
  </si>
  <si>
    <t>Днище</t>
  </si>
  <si>
    <t>Контроль качества сварных соединений оборудования, конструкций и закладных деталей внешним осмотром и измерением, выполняемый на монтаже, с одной стороны (днище)</t>
  </si>
  <si>
    <t>Контроль качества сварных соединений оборудования и конструкций ультразвуковой дефектоскопией споперечным прозвучиванием, выполняемый на монтаже, положениесварного соединения нижнее, вертикальноеи горизонтальное на вертикальнойплоскости, толщина металла до 10 мм</t>
  </si>
  <si>
    <t>м шва</t>
  </si>
  <si>
    <t>Стенка</t>
  </si>
  <si>
    <t>Контроль качества сварных соединений оборудования, конструкций и закладных деталей внешним осмотром и измерением, выполняемый на монтаже, с одной стороны</t>
  </si>
  <si>
    <t>Контроль качества сварных соединений оборудования, конструкций и закладных деталей внешним осмотром и измерением, выполняемый на монтаже, с двух сторон</t>
  </si>
  <si>
    <t>Контроль качества сварных соединенийоборудования и конструкцийультразвуковой дефектоскопией споперечным прозвучиванием,выполняемый на монтаже, положениесварного соединения нижнее, вертикальноеи горизонтальное на вертикальнойплоскости, толщина металла до 20 мм</t>
  </si>
  <si>
    <t>Контроль качества сварных соединений проверкой плотности керосиновой пробой, выполняемый на монтаже, положениесварного соединения нижнее</t>
  </si>
  <si>
    <t>Покрытие</t>
  </si>
  <si>
    <t>Смета составлена по рыночным ценам на I квартал 2023 г.</t>
  </si>
  <si>
    <t>лари</t>
  </si>
  <si>
    <t>Контроль качества сварных соединений испытанием избыточным давлением швов врезок патрубков и люков и накладной пластины</t>
  </si>
  <si>
    <t>Итого прямые расходы:</t>
  </si>
  <si>
    <t>Количество</t>
  </si>
  <si>
    <t>09-02-009-03</t>
  </si>
  <si>
    <t>38-01-003-01</t>
  </si>
  <si>
    <t>09-03-039-02</t>
  </si>
  <si>
    <t>38-01-002-01</t>
  </si>
  <si>
    <t>38-01-006-01</t>
  </si>
  <si>
    <t>Отводы  под углом 90 град., диаметр условного прохода 150 мм, наружный диаметр 159 мм, толщина стенки 8 мм</t>
  </si>
  <si>
    <t>46-03-007-02</t>
  </si>
  <si>
    <t>46-01-004-01</t>
  </si>
  <si>
    <t>06-02-001-04</t>
  </si>
  <si>
    <t>11-01-002-03</t>
  </si>
  <si>
    <t>01-01-013-21</t>
  </si>
  <si>
    <t>27-06-009-01</t>
  </si>
  <si>
    <t>11-01-014-01</t>
  </si>
  <si>
    <t>01-02-061-03</t>
  </si>
  <si>
    <t>38-01-004-02</t>
  </si>
  <si>
    <t>38-01-004-01</t>
  </si>
  <si>
    <t>09-03-029-01</t>
  </si>
  <si>
    <t>09-03-030-01</t>
  </si>
  <si>
    <t>Опоры под трубопроводы, опорные части, седла, кронштейны, хомуты</t>
  </si>
  <si>
    <t>11-01-002-01</t>
  </si>
  <si>
    <t>Демонтаж резервуара стальных вертикальных цилиндрических для нефти и нефтепродуктов без понтона вместимостью до 10000 м3 (старого днища, нижней части І пояса стенки, патрубков и люков, старой шахтной лестницы)</t>
  </si>
  <si>
    <t>Подготовка объекта для строй-монтажных работ. Демонтаж бетонной стены обвалования на ширину 6 м. Устройство дороги по периметру резервуара для механизмов с вырезкой существующего участка (6 м) трубы ГУС с применением тампонов и с устройством фланцевых соединений. Устройство временных здании. Мобилизация строительной техники.</t>
  </si>
  <si>
    <t>Контроль качества сварных соединений испытанием вакуумкамерой [присоски], выполняемый на монтаже, положение шва нижнее</t>
  </si>
  <si>
    <t>Контроль качества сварных соединений оборудования и конструкций цветной дефектоскопией, выполняемый на монтаже, положение сварного соединения вертикальное и горизонтальное</t>
  </si>
  <si>
    <t>Кольца жесткости, кронштейны</t>
  </si>
  <si>
    <t>Лестница - 4 шт</t>
  </si>
  <si>
    <t>Примечание</t>
  </si>
  <si>
    <t>Предоставляется заказчиком в полном объёме</t>
  </si>
  <si>
    <t>Сметная стоимость Лари</t>
  </si>
  <si>
    <t>Наименование</t>
  </si>
  <si>
    <t>№</t>
  </si>
  <si>
    <t>п.м.</t>
  </si>
  <si>
    <t>Прокат угловой равнополочный сечением - L 63х6</t>
  </si>
  <si>
    <t>Прокат угловой равнополочный сечением - L 50х5</t>
  </si>
  <si>
    <t>А</t>
  </si>
  <si>
    <t>Б</t>
  </si>
  <si>
    <t>Предоставляется заказчиком частично 162 п.м.</t>
  </si>
  <si>
    <r>
      <t xml:space="preserve">Прокат полосовой из стали - </t>
    </r>
    <r>
      <rPr>
        <sz val="10"/>
        <rFont val="Arial"/>
        <family val="2"/>
        <charset val="204"/>
      </rPr>
      <t>5</t>
    </r>
    <r>
      <rPr>
        <sz val="10"/>
        <color theme="1"/>
        <rFont val="Arial"/>
        <family val="2"/>
        <charset val="204"/>
      </rPr>
      <t>х50 мм</t>
    </r>
  </si>
  <si>
    <t>Предоставляется заказчиком частично 2,280 т</t>
  </si>
  <si>
    <t>Прокат листовой ГОСТ 19903-74 - 6 мм</t>
  </si>
  <si>
    <t>Прокат листовой ГОСТ 19903-74  - 10 мм</t>
  </si>
  <si>
    <t>Прокат листовой ГОСТ 19903-74  - 14 мм</t>
  </si>
  <si>
    <t>Прокат листовой ГОСТ 19903-74  - 12 мм</t>
  </si>
  <si>
    <t>Прокат листовой ГОСТ 19903-74  - 8 мм</t>
  </si>
  <si>
    <t>Материалы предоставляемые заказчиком</t>
  </si>
  <si>
    <t>подпись и печать</t>
  </si>
  <si>
    <t>Монтаж резервуаров стальных вертикальных цилиндрических для нефти и нефтепродуктов без понтона вместимостью до 10000 м3 (днища, крыши, І пояса стенкивставок монтажных
стыков, патрубков и и люков)</t>
  </si>
  <si>
    <t>Исполнитель: _________________________________</t>
  </si>
  <si>
    <t>Люк лаз DN 600х900 комплектный с листом усиления, крепежом и прокладками</t>
  </si>
  <si>
    <t>Патрубок DN 600 приемо-раздаточный комплектный с листом усиления</t>
  </si>
  <si>
    <t>Патрубок DN150 приемо-раздаточный комплектный с листом усиления</t>
  </si>
  <si>
    <t>Патрубок DN150 отвода подтоварной воды комплектный с листом усиления</t>
  </si>
  <si>
    <t>Люк монтажный DN1000 комплектный с листом усиления, крепежом и прокладками</t>
  </si>
  <si>
    <t>Люк световой DN500 комплектный с листом усиления, крепежом и прокладками</t>
  </si>
  <si>
    <t>Патрубок клапана дыхательного КДС-3500 DN500 с ответным фланцем</t>
  </si>
  <si>
    <t>Люк замерный DN150 комплексный с листом усиления, крепежом и прокладками</t>
  </si>
  <si>
    <t>Патрубок DN300 системы УПЗ комплексный с ответным фланцем</t>
  </si>
  <si>
    <t>шт/комп</t>
  </si>
  <si>
    <t>комп</t>
  </si>
  <si>
    <t>комп.</t>
  </si>
  <si>
    <t>Трубы стальные из стали марки 15, 20, 25, наружный диаметр 108 мм, толщина стенки 4 мм</t>
  </si>
  <si>
    <t>Трубы стальные из стали марки 15, 20, 25, наружный диаметр 159 мм, толщина стенки 4,5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</si>
</sst>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₽_-;\-* #,##0.00\ _₽_-;_-* &quot;-&quot;??\ _₽_-;_-@_-"/>
    <numFmt numFmtId="164" formatCode="#,##0_ ;\-#,##0\ "/>
    <numFmt numFmtId="165" formatCode="0.000"/>
    <numFmt numFmtId="166" formatCode="_-* #,##0.00_р_._-;\-* #,##0.00_р_._-;_-* &quot;-&quot;??_р_._-;_-@_-"/>
    <numFmt numFmtId="167" formatCode="#,##0\ [$GEL]"/>
    <numFmt numFmtId="168" formatCode="0.0000"/>
    <numFmt numFmtId="169" formatCode="0.00000"/>
    <numFmt numFmtId="170" formatCode="0.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KAD NUSX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i/>
      <sz val="8"/>
      <name val="Arial"/>
      <family val="2"/>
      <charset val="204"/>
    </font>
    <font>
      <sz val="8"/>
      <name val="Calibri"/>
      <family val="2"/>
      <scheme val="minor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5" fillId="0" borderId="0"/>
    <xf numFmtId="0" fontId="7" fillId="0" borderId="0"/>
    <xf numFmtId="166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8" fillId="0" borderId="0"/>
    <xf numFmtId="166" fontId="8" fillId="0" borderId="0" applyFont="0" applyFill="0" applyBorder="0" applyAlignment="0" applyProtection="0"/>
  </cellStyleXfs>
  <cellXfs count="120">
    <xf numFmtId="0" fontId="0" fillId="0" borderId="0" xfId="0"/>
    <xf numFmtId="0" fontId="2" fillId="0" borderId="13" xfId="2" applyBorder="1"/>
    <xf numFmtId="0" fontId="2" fillId="0" borderId="4" xfId="2" applyBorder="1"/>
    <xf numFmtId="0" fontId="2" fillId="0" borderId="10" xfId="2" applyBorder="1"/>
    <xf numFmtId="0" fontId="2" fillId="0" borderId="12" xfId="2" applyBorder="1"/>
    <xf numFmtId="0" fontId="2" fillId="0" borderId="5" xfId="2" applyBorder="1" applyAlignment="1">
      <alignment horizontal="center" vertical="center" wrapText="1"/>
    </xf>
    <xf numFmtId="0" fontId="2" fillId="0" borderId="2" xfId="2" applyBorder="1" applyAlignment="1">
      <alignment horizontal="center" vertical="center" wrapText="1"/>
    </xf>
    <xf numFmtId="0" fontId="9" fillId="0" borderId="0" xfId="0" applyFont="1"/>
    <xf numFmtId="0" fontId="2" fillId="0" borderId="1" xfId="2" applyBorder="1" applyAlignment="1">
      <alignment horizontal="center" vertical="center" wrapText="1"/>
    </xf>
    <xf numFmtId="4" fontId="2" fillId="0" borderId="4" xfId="1" applyNumberFormat="1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/>
    </xf>
    <xf numFmtId="0" fontId="6" fillId="0" borderId="7" xfId="2" applyFont="1" applyBorder="1" applyAlignment="1">
      <alignment horizontal="left" vertical="top" wrapText="1"/>
    </xf>
    <xf numFmtId="0" fontId="10" fillId="0" borderId="0" xfId="0" applyFont="1"/>
    <xf numFmtId="2" fontId="10" fillId="0" borderId="0" xfId="0" applyNumberFormat="1" applyFont="1"/>
    <xf numFmtId="0" fontId="2" fillId="0" borderId="8" xfId="2" applyBorder="1" applyAlignment="1">
      <alignment horizontal="center" vertical="center"/>
    </xf>
    <xf numFmtId="0" fontId="2" fillId="0" borderId="8" xfId="2" applyBorder="1" applyAlignment="1">
      <alignment horizontal="left" vertical="top" wrapText="1"/>
    </xf>
    <xf numFmtId="165" fontId="9" fillId="0" borderId="0" xfId="0" applyNumberFormat="1" applyFont="1"/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 wrapText="1"/>
    </xf>
    <xf numFmtId="2" fontId="2" fillId="0" borderId="13" xfId="2" applyNumberFormat="1" applyBorder="1"/>
    <xf numFmtId="0" fontId="6" fillId="0" borderId="4" xfId="0" applyFont="1" applyBorder="1" applyAlignment="1">
      <alignment horizontal="right" vertical="center" wrapText="1"/>
    </xf>
    <xf numFmtId="9" fontId="2" fillId="0" borderId="4" xfId="0" applyNumberFormat="1" applyFont="1" applyBorder="1" applyAlignment="1">
      <alignment horizontal="center" vertical="center"/>
    </xf>
    <xf numFmtId="2" fontId="2" fillId="0" borderId="4" xfId="2" applyNumberFormat="1" applyBorder="1"/>
    <xf numFmtId="2" fontId="2" fillId="0" borderId="10" xfId="2" applyNumberFormat="1" applyBorder="1"/>
    <xf numFmtId="0" fontId="2" fillId="0" borderId="12" xfId="0" applyFont="1" applyBorder="1" applyAlignment="1">
      <alignment horizontal="center" vertical="center" wrapText="1"/>
    </xf>
    <xf numFmtId="2" fontId="2" fillId="0" borderId="12" xfId="2" applyNumberFormat="1" applyBorder="1"/>
    <xf numFmtId="9" fontId="2" fillId="0" borderId="13" xfId="0" applyNumberFormat="1" applyFont="1" applyBorder="1" applyAlignment="1">
      <alignment horizontal="center" vertical="center" wrapText="1"/>
    </xf>
    <xf numFmtId="0" fontId="2" fillId="0" borderId="0" xfId="2"/>
    <xf numFmtId="0" fontId="2" fillId="0" borderId="0" xfId="2" applyAlignment="1">
      <alignment wrapText="1"/>
    </xf>
    <xf numFmtId="0" fontId="6" fillId="0" borderId="0" xfId="2" applyFont="1" applyAlignment="1">
      <alignment horizontal="center"/>
    </xf>
    <xf numFmtId="4" fontId="9" fillId="0" borderId="0" xfId="1" applyNumberFormat="1" applyFont="1"/>
    <xf numFmtId="3" fontId="9" fillId="0" borderId="0" xfId="0" applyNumberFormat="1" applyFont="1"/>
    <xf numFmtId="164" fontId="10" fillId="0" borderId="0" xfId="0" applyNumberFormat="1" applyFont="1"/>
    <xf numFmtId="3" fontId="10" fillId="0" borderId="0" xfId="0" applyNumberFormat="1" applyFont="1"/>
    <xf numFmtId="0" fontId="9" fillId="0" borderId="0" xfId="0" applyFont="1" applyAlignment="1">
      <alignment wrapText="1"/>
    </xf>
    <xf numFmtId="0" fontId="12" fillId="0" borderId="0" xfId="0" applyFont="1"/>
    <xf numFmtId="0" fontId="6" fillId="0" borderId="10" xfId="2" applyFont="1" applyBorder="1" applyAlignment="1">
      <alignment horizontal="center" vertical="center"/>
    </xf>
    <xf numFmtId="3" fontId="6" fillId="0" borderId="10" xfId="2" applyNumberFormat="1" applyFont="1" applyBorder="1" applyAlignment="1">
      <alignment horizontal="right" vertical="center"/>
    </xf>
    <xf numFmtId="3" fontId="2" fillId="0" borderId="13" xfId="1" applyNumberFormat="1" applyFont="1" applyBorder="1" applyAlignment="1">
      <alignment horizontal="right"/>
    </xf>
    <xf numFmtId="3" fontId="6" fillId="0" borderId="4" xfId="1" applyNumberFormat="1" applyFont="1" applyBorder="1" applyAlignment="1">
      <alignment horizontal="right" vertical="center"/>
    </xf>
    <xf numFmtId="3" fontId="6" fillId="0" borderId="10" xfId="1" applyNumberFormat="1" applyFont="1" applyBorder="1" applyAlignment="1">
      <alignment horizontal="right" vertical="center"/>
    </xf>
    <xf numFmtId="3" fontId="13" fillId="0" borderId="12" xfId="1" applyNumberFormat="1" applyFont="1" applyBorder="1" applyAlignment="1">
      <alignment horizontal="right" vertical="center"/>
    </xf>
    <xf numFmtId="2" fontId="9" fillId="0" borderId="0" xfId="0" applyNumberFormat="1" applyFont="1"/>
    <xf numFmtId="0" fontId="6" fillId="0" borderId="1" xfId="2" applyFont="1" applyBorder="1" applyAlignment="1">
      <alignment horizontal="centerContinuous" vertical="center" wrapText="1"/>
    </xf>
    <xf numFmtId="0" fontId="14" fillId="0" borderId="0" xfId="2" applyFont="1" applyAlignment="1">
      <alignment horizontal="center"/>
    </xf>
    <xf numFmtId="0" fontId="14" fillId="0" borderId="6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 wrapText="1"/>
    </xf>
    <xf numFmtId="1" fontId="14" fillId="0" borderId="6" xfId="2" applyNumberFormat="1" applyFont="1" applyBorder="1" applyAlignment="1">
      <alignment horizontal="center" vertical="center"/>
    </xf>
    <xf numFmtId="3" fontId="14" fillId="0" borderId="6" xfId="1" applyNumberFormat="1" applyFont="1" applyBorder="1" applyAlignment="1">
      <alignment horizontal="center" vertical="center"/>
    </xf>
    <xf numFmtId="167" fontId="6" fillId="0" borderId="0" xfId="2" applyNumberFormat="1" applyFont="1" applyAlignment="1">
      <alignment horizontal="left"/>
    </xf>
    <xf numFmtId="0" fontId="2" fillId="0" borderId="2" xfId="2" applyBorder="1" applyAlignment="1">
      <alignment horizontal="center" wrapText="1"/>
    </xf>
    <xf numFmtId="0" fontId="2" fillId="0" borderId="3" xfId="2" applyBorder="1" applyAlignment="1">
      <alignment horizontal="center" wrapText="1"/>
    </xf>
    <xf numFmtId="0" fontId="2" fillId="0" borderId="8" xfId="2" applyBorder="1" applyAlignment="1">
      <alignment horizontal="right" vertical="top" wrapText="1"/>
    </xf>
    <xf numFmtId="0" fontId="14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2" applyAlignment="1">
      <alignment horizontal="center" vertical="center"/>
    </xf>
    <xf numFmtId="0" fontId="6" fillId="0" borderId="7" xfId="2" applyFont="1" applyBorder="1" applyAlignment="1">
      <alignment horizontal="center" vertical="center" wrapText="1"/>
    </xf>
    <xf numFmtId="0" fontId="2" fillId="0" borderId="8" xfId="2" applyBorder="1" applyAlignment="1">
      <alignment horizontal="center" vertical="center" wrapText="1"/>
    </xf>
    <xf numFmtId="165" fontId="6" fillId="0" borderId="7" xfId="2" applyNumberFormat="1" applyFont="1" applyBorder="1" applyAlignment="1">
      <alignment horizontal="center" vertical="center"/>
    </xf>
    <xf numFmtId="2" fontId="6" fillId="0" borderId="7" xfId="2" applyNumberFormat="1" applyFont="1" applyBorder="1" applyAlignment="1">
      <alignment horizontal="center" vertical="center"/>
    </xf>
    <xf numFmtId="2" fontId="2" fillId="0" borderId="8" xfId="2" applyNumberFormat="1" applyBorder="1" applyAlignment="1">
      <alignment horizontal="center" vertical="center"/>
    </xf>
    <xf numFmtId="1" fontId="6" fillId="0" borderId="7" xfId="2" applyNumberFormat="1" applyFont="1" applyBorder="1" applyAlignment="1">
      <alignment horizontal="center" vertical="center"/>
    </xf>
    <xf numFmtId="0" fontId="2" fillId="0" borderId="8" xfId="2" applyBorder="1" applyAlignment="1">
      <alignment horizontal="left" vertical="center" wrapText="1"/>
    </xf>
    <xf numFmtId="4" fontId="6" fillId="0" borderId="7" xfId="1" applyNumberFormat="1" applyFont="1" applyBorder="1" applyAlignment="1"/>
    <xf numFmtId="4" fontId="2" fillId="0" borderId="9" xfId="1" applyNumberFormat="1" applyFont="1" applyBorder="1" applyAlignment="1">
      <alignment vertical="center"/>
    </xf>
    <xf numFmtId="4" fontId="6" fillId="0" borderId="7" xfId="1" applyNumberFormat="1" applyFont="1" applyBorder="1" applyAlignment="1">
      <alignment vertical="center"/>
    </xf>
    <xf numFmtId="2" fontId="6" fillId="0" borderId="7" xfId="2" applyNumberFormat="1" applyFont="1" applyBorder="1" applyAlignment="1">
      <alignment vertical="center"/>
    </xf>
    <xf numFmtId="0" fontId="2" fillId="0" borderId="14" xfId="2" applyBorder="1" applyAlignment="1">
      <alignment horizontal="left" vertical="top" wrapText="1"/>
    </xf>
    <xf numFmtId="4" fontId="2" fillId="0" borderId="9" xfId="1" applyNumberFormat="1" applyFont="1" applyBorder="1" applyAlignment="1">
      <alignment horizontal="right" vertical="center"/>
    </xf>
    <xf numFmtId="168" fontId="6" fillId="0" borderId="7" xfId="2" applyNumberFormat="1" applyFont="1" applyBorder="1" applyAlignment="1">
      <alignment horizontal="center" vertical="center"/>
    </xf>
    <xf numFmtId="0" fontId="11" fillId="0" borderId="8" xfId="2" applyFont="1" applyBorder="1" applyAlignment="1">
      <alignment horizontal="center" wrapText="1"/>
    </xf>
    <xf numFmtId="0" fontId="11" fillId="0" borderId="8" xfId="2" applyFont="1" applyBorder="1" applyAlignment="1">
      <alignment horizontal="left" wrapText="1"/>
    </xf>
    <xf numFmtId="170" fontId="6" fillId="0" borderId="7" xfId="2" applyNumberFormat="1" applyFont="1" applyBorder="1" applyAlignment="1">
      <alignment horizontal="center" vertical="center"/>
    </xf>
    <xf numFmtId="0" fontId="2" fillId="0" borderId="10" xfId="2" applyBorder="1" applyAlignment="1">
      <alignment horizontal="left" vertical="center" wrapText="1"/>
    </xf>
    <xf numFmtId="0" fontId="6" fillId="0" borderId="11" xfId="2" applyFont="1" applyBorder="1" applyAlignment="1">
      <alignment horizontal="right" vertical="center" wrapText="1"/>
    </xf>
    <xf numFmtId="2" fontId="6" fillId="0" borderId="10" xfId="2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6" fillId="0" borderId="7" xfId="2" applyFont="1" applyBorder="1" applyAlignment="1">
      <alignment horizontal="left" vertical="center" wrapText="1"/>
    </xf>
    <xf numFmtId="4" fontId="6" fillId="0" borderId="7" xfId="1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2" fontId="10" fillId="0" borderId="0" xfId="0" applyNumberFormat="1" applyFont="1" applyAlignment="1">
      <alignment vertical="center"/>
    </xf>
    <xf numFmtId="0" fontId="2" fillId="0" borderId="15" xfId="2" applyBorder="1" applyAlignment="1">
      <alignment horizontal="center" vertical="center" wrapText="1"/>
    </xf>
    <xf numFmtId="0" fontId="2" fillId="0" borderId="16" xfId="2" applyBorder="1" applyAlignment="1">
      <alignment horizontal="center" vertical="center" wrapText="1"/>
    </xf>
    <xf numFmtId="2" fontId="2" fillId="0" borderId="17" xfId="2" applyNumberFormat="1" applyBorder="1" applyAlignment="1">
      <alignment horizontal="center" vertical="center" wrapText="1"/>
    </xf>
    <xf numFmtId="0" fontId="2" fillId="0" borderId="0" xfId="0" applyFont="1"/>
    <xf numFmtId="2" fontId="2" fillId="0" borderId="8" xfId="2" applyNumberFormat="1" applyBorder="1" applyAlignment="1">
      <alignment horizontal="left" vertical="top" wrapText="1"/>
    </xf>
    <xf numFmtId="168" fontId="2" fillId="0" borderId="8" xfId="2" applyNumberFormat="1" applyBorder="1" applyAlignment="1">
      <alignment horizontal="center" vertical="center"/>
    </xf>
    <xf numFmtId="2" fontId="2" fillId="0" borderId="7" xfId="2" applyNumberFormat="1" applyBorder="1" applyAlignment="1">
      <alignment vertical="center"/>
    </xf>
    <xf numFmtId="0" fontId="6" fillId="0" borderId="7" xfId="2" applyFont="1" applyBorder="1" applyAlignment="1">
      <alignment horizontal="left" wrapText="1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5" xfId="0" applyFont="1" applyBorder="1"/>
    <xf numFmtId="4" fontId="2" fillId="0" borderId="9" xfId="1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165" fontId="2" fillId="0" borderId="4" xfId="2" applyNumberForma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2" fillId="0" borderId="7" xfId="2" applyBorder="1" applyAlignment="1">
      <alignment horizontal="center" vertical="center"/>
    </xf>
    <xf numFmtId="9" fontId="2" fillId="0" borderId="13" xfId="0" applyNumberFormat="1" applyFont="1" applyBorder="1" applyAlignment="1">
      <alignment horizontal="center" vertical="center"/>
    </xf>
    <xf numFmtId="2" fontId="2" fillId="0" borderId="0" xfId="2" applyNumberFormat="1"/>
    <xf numFmtId="2" fontId="2" fillId="0" borderId="5" xfId="2" applyNumberFormat="1" applyBorder="1" applyAlignment="1">
      <alignment horizontal="center" vertical="top" wrapText="1"/>
    </xf>
    <xf numFmtId="1" fontId="2" fillId="0" borderId="8" xfId="2" applyNumberFormat="1" applyBorder="1" applyAlignment="1">
      <alignment horizontal="center" vertical="center"/>
    </xf>
    <xf numFmtId="165" fontId="2" fillId="0" borderId="8" xfId="2" applyNumberFormat="1" applyBorder="1" applyAlignment="1">
      <alignment horizontal="center" vertical="center"/>
    </xf>
    <xf numFmtId="169" fontId="2" fillId="0" borderId="8" xfId="2" applyNumberFormat="1" applyBorder="1" applyAlignment="1">
      <alignment horizontal="center" vertical="center"/>
    </xf>
    <xf numFmtId="1" fontId="6" fillId="0" borderId="7" xfId="2" applyNumberFormat="1" applyFont="1" applyBorder="1" applyAlignment="1">
      <alignment horizontal="center"/>
    </xf>
    <xf numFmtId="2" fontId="2" fillId="2" borderId="8" xfId="2" applyNumberFormat="1" applyFill="1" applyBorder="1" applyAlignment="1" applyProtection="1">
      <alignment horizontal="center" vertical="center"/>
      <protection locked="0"/>
    </xf>
    <xf numFmtId="2" fontId="2" fillId="2" borderId="7" xfId="2" applyNumberFormat="1" applyFill="1" applyBorder="1" applyAlignment="1" applyProtection="1">
      <alignment horizontal="center" vertical="center"/>
      <protection locked="0"/>
    </xf>
    <xf numFmtId="9" fontId="2" fillId="2" borderId="13" xfId="0" applyNumberFormat="1" applyFont="1" applyFill="1" applyBorder="1" applyAlignment="1" applyProtection="1">
      <alignment horizontal="center" vertical="center"/>
      <protection locked="0"/>
    </xf>
    <xf numFmtId="168" fontId="4" fillId="2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17" xfId="2" applyBorder="1" applyAlignment="1">
      <alignment horizontal="center" vertical="center" wrapText="1"/>
    </xf>
    <xf numFmtId="0" fontId="2" fillId="0" borderId="4" xfId="2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2" fillId="0" borderId="0" xfId="2" applyAlignment="1">
      <alignment horizontal="left" wrapText="1"/>
    </xf>
  </cellXfs>
  <cellStyles count="10">
    <cellStyle name="Обычный" xfId="0" builtinId="0"/>
    <cellStyle name="Обычный 2" xfId="2"/>
    <cellStyle name="Обычный 2 2" xfId="3"/>
    <cellStyle name="Обычный 3" xfId="4"/>
    <cellStyle name="Обычный 3 2" xfId="8"/>
    <cellStyle name="Обычный 4" xfId="7"/>
    <cellStyle name="Финансовый" xfId="1" builtinId="3"/>
    <cellStyle name="Финансовый 2" xfId="5"/>
    <cellStyle name="Финансовый 2 2" xfId="9"/>
    <cellStyle name="Финансовый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4"/>
  <sheetViews>
    <sheetView tabSelected="1" zoomScale="80" zoomScaleNormal="80" workbookViewId="0">
      <selection activeCell="L288" sqref="L288"/>
    </sheetView>
  </sheetViews>
  <sheetFormatPr defaultColWidth="8.85546875" defaultRowHeight="12.75"/>
  <cols>
    <col min="1" max="1" width="4.42578125" style="7" customWidth="1"/>
    <col min="2" max="2" width="12.7109375" style="86" customWidth="1"/>
    <col min="3" max="3" width="48.7109375" style="34" customWidth="1"/>
    <col min="4" max="4" width="8.28515625" style="55" customWidth="1"/>
    <col min="5" max="5" width="10.42578125" style="7" customWidth="1"/>
    <col min="6" max="6" width="10.28515625" style="7" customWidth="1"/>
    <col min="7" max="7" width="11.28515625" style="30" customWidth="1"/>
    <col min="8" max="8" width="27.140625" style="7" customWidth="1"/>
    <col min="9" max="10" width="8.85546875" style="7"/>
    <col min="11" max="11" width="9.5703125" style="7" bestFit="1" customWidth="1"/>
    <col min="12" max="16384" width="8.85546875" style="7"/>
  </cols>
  <sheetData>
    <row r="1" spans="1:12">
      <c r="A1" s="27"/>
      <c r="B1" s="27"/>
      <c r="C1" s="29" t="s">
        <v>25</v>
      </c>
      <c r="E1" s="105"/>
      <c r="K1" s="31"/>
      <c r="L1" s="31"/>
    </row>
    <row r="2" spans="1:12">
      <c r="A2" s="27"/>
      <c r="B2" s="27"/>
      <c r="C2" s="44" t="s">
        <v>0</v>
      </c>
      <c r="E2" s="105"/>
      <c r="K2" s="31"/>
      <c r="L2" s="31"/>
    </row>
    <row r="3" spans="1:12">
      <c r="A3" s="27"/>
      <c r="B3" s="27"/>
      <c r="C3" s="28"/>
      <c r="D3" s="56"/>
      <c r="E3" s="105"/>
      <c r="K3" s="31"/>
      <c r="L3" s="31"/>
    </row>
    <row r="4" spans="1:12" ht="13.15" customHeight="1">
      <c r="A4" s="27"/>
      <c r="B4" s="27"/>
      <c r="C4" s="43" t="s">
        <v>24</v>
      </c>
      <c r="D4" s="43"/>
      <c r="E4" s="43"/>
      <c r="F4" s="43"/>
      <c r="K4" s="32"/>
      <c r="L4" s="33"/>
    </row>
    <row r="5" spans="1:12">
      <c r="A5" s="27"/>
      <c r="B5" s="27"/>
      <c r="C5" s="28"/>
      <c r="D5" s="53" t="s">
        <v>1</v>
      </c>
      <c r="E5" s="105"/>
    </row>
    <row r="6" spans="1:12">
      <c r="A6" s="27"/>
      <c r="B6" s="27"/>
      <c r="C6" s="28"/>
      <c r="D6" s="54"/>
      <c r="E6" s="105"/>
    </row>
    <row r="7" spans="1:12" ht="25.15" customHeight="1">
      <c r="A7" s="119" t="s">
        <v>2</v>
      </c>
      <c r="B7" s="119"/>
      <c r="C7" s="49">
        <f>G298</f>
        <v>0</v>
      </c>
    </row>
    <row r="8" spans="1:12">
      <c r="A8" s="7" t="s">
        <v>160</v>
      </c>
    </row>
    <row r="9" spans="1:12" ht="28.15" customHeight="1">
      <c r="A9" s="6"/>
      <c r="B9" s="50" t="s">
        <v>4</v>
      </c>
      <c r="C9" s="51" t="s">
        <v>5</v>
      </c>
      <c r="D9" s="83"/>
      <c r="E9" s="50" t="s">
        <v>164</v>
      </c>
      <c r="F9" s="115" t="s">
        <v>193</v>
      </c>
      <c r="G9" s="116" t="s">
        <v>7</v>
      </c>
      <c r="H9" s="92" t="s">
        <v>191</v>
      </c>
    </row>
    <row r="10" spans="1:12" ht="25.9" customHeight="1">
      <c r="A10" s="5" t="s">
        <v>3</v>
      </c>
      <c r="B10" s="5"/>
      <c r="C10" s="8"/>
      <c r="D10" s="84" t="s">
        <v>6</v>
      </c>
      <c r="E10" s="106" t="s">
        <v>9</v>
      </c>
      <c r="F10" s="85" t="s">
        <v>8</v>
      </c>
      <c r="G10" s="9" t="s">
        <v>9</v>
      </c>
      <c r="H10" s="93"/>
    </row>
    <row r="11" spans="1:12" s="35" customFormat="1">
      <c r="A11" s="45">
        <v>1</v>
      </c>
      <c r="B11" s="45">
        <v>2</v>
      </c>
      <c r="C11" s="46">
        <v>3</v>
      </c>
      <c r="D11" s="45">
        <v>4</v>
      </c>
      <c r="E11" s="47">
        <v>5</v>
      </c>
      <c r="F11" s="47">
        <v>6</v>
      </c>
      <c r="G11" s="48">
        <v>7</v>
      </c>
      <c r="H11" s="48">
        <v>8</v>
      </c>
    </row>
    <row r="12" spans="1:12" s="35" customFormat="1">
      <c r="A12" s="103" t="s">
        <v>199</v>
      </c>
      <c r="B12" s="11"/>
      <c r="C12" s="11" t="s">
        <v>32</v>
      </c>
      <c r="D12" s="57" t="s">
        <v>161</v>
      </c>
      <c r="E12" s="62">
        <v>1</v>
      </c>
      <c r="F12" s="60"/>
      <c r="G12" s="64"/>
      <c r="H12" s="64"/>
    </row>
    <row r="13" spans="1:12" s="35" customFormat="1" ht="102">
      <c r="A13" s="14"/>
      <c r="B13" s="15"/>
      <c r="C13" s="15" t="s">
        <v>186</v>
      </c>
      <c r="D13" s="58" t="s">
        <v>161</v>
      </c>
      <c r="E13" s="107">
        <f>E12</f>
        <v>1</v>
      </c>
      <c r="F13" s="111"/>
      <c r="G13" s="65">
        <f>E13*F13</f>
        <v>0</v>
      </c>
      <c r="H13" s="65"/>
    </row>
    <row r="14" spans="1:12" s="12" customFormat="1" ht="63.75">
      <c r="A14" s="10">
        <v>1</v>
      </c>
      <c r="B14" s="11"/>
      <c r="C14" s="11" t="s">
        <v>185</v>
      </c>
      <c r="D14" s="57" t="s">
        <v>11</v>
      </c>
      <c r="E14" s="59">
        <v>59.533999999999999</v>
      </c>
      <c r="F14" s="60"/>
      <c r="G14" s="66"/>
      <c r="H14" s="66"/>
      <c r="L14" s="13"/>
    </row>
    <row r="15" spans="1:12">
      <c r="A15" s="14"/>
      <c r="B15" s="15"/>
      <c r="C15" s="52" t="s">
        <v>22</v>
      </c>
      <c r="D15" s="58" t="s">
        <v>11</v>
      </c>
      <c r="E15" s="108">
        <f>E14</f>
        <v>59.533999999999999</v>
      </c>
      <c r="F15" s="111"/>
      <c r="G15" s="65">
        <f>E15*F15</f>
        <v>0</v>
      </c>
      <c r="H15" s="65"/>
      <c r="I15" s="42"/>
      <c r="J15" s="42"/>
    </row>
    <row r="16" spans="1:12">
      <c r="A16" s="14"/>
      <c r="B16" s="15" t="s">
        <v>165</v>
      </c>
      <c r="C16" s="52" t="s">
        <v>12</v>
      </c>
      <c r="D16" s="58" t="s">
        <v>10</v>
      </c>
      <c r="E16" s="108">
        <f>E14*4.38/2</f>
        <v>130.37945999999999</v>
      </c>
      <c r="F16" s="111"/>
      <c r="G16" s="65">
        <f t="shared" ref="G16" si="0">E16*F16</f>
        <v>0</v>
      </c>
      <c r="H16" s="65"/>
      <c r="I16" s="16"/>
    </row>
    <row r="17" spans="1:12">
      <c r="A17" s="14"/>
      <c r="B17" s="87"/>
      <c r="C17" s="52" t="s">
        <v>107</v>
      </c>
      <c r="D17" s="58" t="s">
        <v>224</v>
      </c>
      <c r="E17" s="107">
        <v>1</v>
      </c>
      <c r="F17" s="111"/>
      <c r="G17" s="65">
        <f>E17*F17</f>
        <v>0</v>
      </c>
      <c r="H17" s="65"/>
      <c r="I17" s="16"/>
    </row>
    <row r="18" spans="1:12" s="12" customFormat="1" ht="25.5">
      <c r="A18" s="10">
        <v>2</v>
      </c>
      <c r="B18" s="11"/>
      <c r="C18" s="11" t="s">
        <v>26</v>
      </c>
      <c r="D18" s="57" t="s">
        <v>11</v>
      </c>
      <c r="E18" s="62">
        <v>10</v>
      </c>
      <c r="F18" s="60"/>
      <c r="G18" s="66"/>
      <c r="H18" s="66"/>
      <c r="L18" s="13"/>
    </row>
    <row r="19" spans="1:12">
      <c r="A19" s="14"/>
      <c r="B19" s="15"/>
      <c r="C19" s="52" t="s">
        <v>22</v>
      </c>
      <c r="D19" s="58" t="s">
        <v>11</v>
      </c>
      <c r="E19" s="107">
        <f>E18</f>
        <v>10</v>
      </c>
      <c r="F19" s="111"/>
      <c r="G19" s="65">
        <f>E19*F19</f>
        <v>0</v>
      </c>
      <c r="H19" s="65"/>
      <c r="I19" s="42"/>
      <c r="J19" s="42"/>
    </row>
    <row r="20" spans="1:12">
      <c r="A20" s="14"/>
      <c r="B20" s="15" t="s">
        <v>166</v>
      </c>
      <c r="C20" s="52" t="s">
        <v>12</v>
      </c>
      <c r="D20" s="58" t="s">
        <v>10</v>
      </c>
      <c r="E20" s="108">
        <f>E18*7.34</f>
        <v>73.400000000000006</v>
      </c>
      <c r="F20" s="111"/>
      <c r="G20" s="65">
        <f t="shared" ref="G20:G21" si="1">E20*F20</f>
        <v>0</v>
      </c>
      <c r="H20" s="65"/>
      <c r="I20" s="16"/>
    </row>
    <row r="21" spans="1:12" ht="25.5">
      <c r="A21" s="14">
        <v>3</v>
      </c>
      <c r="B21" s="87"/>
      <c r="C21" s="52" t="s">
        <v>27</v>
      </c>
      <c r="D21" s="58" t="s">
        <v>11</v>
      </c>
      <c r="E21" s="108">
        <f>E18*1.03</f>
        <v>10.3</v>
      </c>
      <c r="F21" s="111"/>
      <c r="G21" s="65">
        <f t="shared" si="1"/>
        <v>0</v>
      </c>
      <c r="H21" s="65"/>
      <c r="I21" s="16"/>
    </row>
    <row r="22" spans="1:12" ht="38.25">
      <c r="A22" s="10">
        <v>4</v>
      </c>
      <c r="B22" s="11"/>
      <c r="C22" s="11" t="s">
        <v>28</v>
      </c>
      <c r="D22" s="57" t="s">
        <v>11</v>
      </c>
      <c r="E22" s="62">
        <v>10</v>
      </c>
      <c r="F22" s="60"/>
      <c r="G22" s="67"/>
      <c r="H22" s="67"/>
    </row>
    <row r="23" spans="1:12">
      <c r="A23" s="14"/>
      <c r="B23" s="15"/>
      <c r="C23" s="52" t="s">
        <v>22</v>
      </c>
      <c r="D23" s="58" t="s">
        <v>11</v>
      </c>
      <c r="E23" s="108">
        <f>E22</f>
        <v>10</v>
      </c>
      <c r="F23" s="111"/>
      <c r="G23" s="65">
        <f>E23*F23</f>
        <v>0</v>
      </c>
      <c r="H23" s="65"/>
      <c r="I23" s="42"/>
      <c r="J23" s="42"/>
    </row>
    <row r="24" spans="1:12">
      <c r="A24" s="14"/>
      <c r="B24" s="15" t="s">
        <v>167</v>
      </c>
      <c r="C24" s="52" t="s">
        <v>12</v>
      </c>
      <c r="D24" s="58" t="s">
        <v>10</v>
      </c>
      <c r="E24" s="108">
        <f>E22*0.27</f>
        <v>2.7</v>
      </c>
      <c r="F24" s="111"/>
      <c r="G24" s="65">
        <f t="shared" ref="G24" si="2">E24*F24</f>
        <v>0</v>
      </c>
      <c r="H24" s="65"/>
      <c r="I24" s="16"/>
    </row>
    <row r="25" spans="1:12">
      <c r="A25" s="14"/>
      <c r="B25" s="87"/>
      <c r="C25" s="52" t="s">
        <v>107</v>
      </c>
      <c r="D25" s="58" t="s">
        <v>161</v>
      </c>
      <c r="E25" s="107">
        <v>1</v>
      </c>
      <c r="F25" s="111"/>
      <c r="G25" s="65">
        <f>E25*F25</f>
        <v>0</v>
      </c>
      <c r="H25" s="65"/>
      <c r="I25" s="16"/>
    </row>
    <row r="26" spans="1:12" ht="25.5">
      <c r="A26" s="10">
        <v>5</v>
      </c>
      <c r="B26" s="11"/>
      <c r="C26" s="11" t="s">
        <v>29</v>
      </c>
      <c r="D26" s="57" t="s">
        <v>11</v>
      </c>
      <c r="E26" s="62">
        <v>10</v>
      </c>
      <c r="F26" s="60"/>
      <c r="G26" s="67"/>
      <c r="H26" s="67"/>
    </row>
    <row r="27" spans="1:12">
      <c r="A27" s="14"/>
      <c r="B27" s="15"/>
      <c r="C27" s="52" t="s">
        <v>22</v>
      </c>
      <c r="D27" s="58" t="s">
        <v>11</v>
      </c>
      <c r="E27" s="108">
        <f>E26</f>
        <v>10</v>
      </c>
      <c r="F27" s="111"/>
      <c r="G27" s="65">
        <f>E27*F27</f>
        <v>0</v>
      </c>
      <c r="H27" s="65"/>
      <c r="I27" s="42"/>
      <c r="J27" s="42"/>
    </row>
    <row r="28" spans="1:12">
      <c r="A28" s="14"/>
      <c r="B28" s="15" t="s">
        <v>165</v>
      </c>
      <c r="C28" s="52" t="s">
        <v>12</v>
      </c>
      <c r="D28" s="58" t="s">
        <v>10</v>
      </c>
      <c r="E28" s="108">
        <f>E26*4.38/2</f>
        <v>21.9</v>
      </c>
      <c r="F28" s="111"/>
      <c r="G28" s="65">
        <f t="shared" ref="G28" si="3">E28*F28</f>
        <v>0</v>
      </c>
      <c r="H28" s="65"/>
      <c r="I28" s="16"/>
    </row>
    <row r="29" spans="1:12">
      <c r="A29" s="14"/>
      <c r="B29" s="87"/>
      <c r="C29" s="52" t="s">
        <v>107</v>
      </c>
      <c r="D29" s="58" t="s">
        <v>161</v>
      </c>
      <c r="E29" s="107">
        <v>1</v>
      </c>
      <c r="F29" s="111"/>
      <c r="G29" s="65">
        <f>E29*F29</f>
        <v>0</v>
      </c>
      <c r="H29" s="65"/>
      <c r="I29" s="16"/>
    </row>
    <row r="30" spans="1:12">
      <c r="A30" s="14"/>
      <c r="B30" s="15"/>
      <c r="C30" s="15" t="s">
        <v>36</v>
      </c>
      <c r="D30" s="58"/>
      <c r="E30" s="108"/>
      <c r="F30" s="61"/>
      <c r="G30" s="65"/>
      <c r="H30" s="65"/>
    </row>
    <row r="31" spans="1:12" ht="38.25">
      <c r="A31" s="14">
        <v>6</v>
      </c>
      <c r="B31" s="15"/>
      <c r="C31" s="52" t="s">
        <v>30</v>
      </c>
      <c r="D31" s="58" t="s">
        <v>11</v>
      </c>
      <c r="E31" s="108">
        <v>39.423000000000002</v>
      </c>
      <c r="F31" s="61">
        <v>0</v>
      </c>
      <c r="G31" s="65">
        <f>E31*F31</f>
        <v>0</v>
      </c>
      <c r="H31" s="94" t="s">
        <v>192</v>
      </c>
    </row>
    <row r="32" spans="1:12" ht="25.5">
      <c r="A32" s="14">
        <v>7</v>
      </c>
      <c r="B32" s="15"/>
      <c r="C32" s="52" t="s">
        <v>31</v>
      </c>
      <c r="D32" s="58" t="s">
        <v>11</v>
      </c>
      <c r="E32" s="108">
        <v>0.224</v>
      </c>
      <c r="F32" s="111"/>
      <c r="G32" s="65">
        <f t="shared" ref="G32:G34" si="4">E32*F32</f>
        <v>0</v>
      </c>
      <c r="H32" s="94" t="s">
        <v>201</v>
      </c>
    </row>
    <row r="33" spans="1:10">
      <c r="A33" s="14"/>
      <c r="B33" s="15"/>
      <c r="C33" s="15" t="s">
        <v>37</v>
      </c>
      <c r="D33" s="58"/>
      <c r="E33" s="108"/>
      <c r="F33" s="61"/>
      <c r="G33" s="65"/>
      <c r="H33" s="65"/>
    </row>
    <row r="34" spans="1:10" ht="38.25">
      <c r="A34" s="14">
        <v>8</v>
      </c>
      <c r="B34" s="15"/>
      <c r="C34" s="52" t="s">
        <v>35</v>
      </c>
      <c r="D34" s="58" t="s">
        <v>11</v>
      </c>
      <c r="E34" s="108">
        <v>12.717000000000001</v>
      </c>
      <c r="F34" s="61">
        <v>0</v>
      </c>
      <c r="G34" s="65">
        <f t="shared" si="4"/>
        <v>0</v>
      </c>
      <c r="H34" s="94" t="s">
        <v>192</v>
      </c>
    </row>
    <row r="35" spans="1:10" ht="25.5">
      <c r="A35" s="14">
        <v>9</v>
      </c>
      <c r="B35" s="15"/>
      <c r="C35" s="52" t="s">
        <v>31</v>
      </c>
      <c r="D35" s="58" t="s">
        <v>11</v>
      </c>
      <c r="E35" s="108">
        <v>8.6999999999999994E-2</v>
      </c>
      <c r="F35" s="61">
        <v>0</v>
      </c>
      <c r="G35" s="65">
        <f t="shared" ref="G35:G40" si="5">E35*F35</f>
        <v>0</v>
      </c>
      <c r="H35" s="94" t="s">
        <v>192</v>
      </c>
    </row>
    <row r="36" spans="1:10">
      <c r="A36" s="14"/>
      <c r="B36" s="15"/>
      <c r="C36" s="15" t="s">
        <v>38</v>
      </c>
      <c r="D36" s="58"/>
      <c r="E36" s="108"/>
      <c r="F36" s="61"/>
      <c r="G36" s="65"/>
      <c r="H36" s="65"/>
    </row>
    <row r="37" spans="1:10" ht="38.25">
      <c r="A37" s="14">
        <v>10</v>
      </c>
      <c r="B37" s="15"/>
      <c r="C37" s="52" t="s">
        <v>39</v>
      </c>
      <c r="D37" s="58" t="s">
        <v>11</v>
      </c>
      <c r="E37" s="108">
        <f>8.902+1.319</f>
        <v>10.221</v>
      </c>
      <c r="F37" s="61">
        <v>0</v>
      </c>
      <c r="G37" s="65">
        <f t="shared" si="5"/>
        <v>0</v>
      </c>
      <c r="H37" s="94" t="s">
        <v>192</v>
      </c>
    </row>
    <row r="38" spans="1:10" ht="38.25">
      <c r="A38" s="14">
        <v>11</v>
      </c>
      <c r="B38" s="15"/>
      <c r="C38" s="52" t="s">
        <v>40</v>
      </c>
      <c r="D38" s="58" t="s">
        <v>11</v>
      </c>
      <c r="E38" s="108">
        <v>2.2610000000000001</v>
      </c>
      <c r="F38" s="61">
        <v>0</v>
      </c>
      <c r="G38" s="65">
        <f t="shared" si="5"/>
        <v>0</v>
      </c>
      <c r="H38" s="94" t="s">
        <v>192</v>
      </c>
    </row>
    <row r="39" spans="1:10" ht="38.25">
      <c r="A39" s="14">
        <v>12</v>
      </c>
      <c r="B39" s="15"/>
      <c r="C39" s="52" t="s">
        <v>41</v>
      </c>
      <c r="D39" s="58" t="s">
        <v>11</v>
      </c>
      <c r="E39" s="108">
        <v>0.94199999999999995</v>
      </c>
      <c r="F39" s="61">
        <v>0</v>
      </c>
      <c r="G39" s="65">
        <f t="shared" si="5"/>
        <v>0</v>
      </c>
      <c r="H39" s="94" t="s">
        <v>192</v>
      </c>
    </row>
    <row r="40" spans="1:10" ht="38.25">
      <c r="A40" s="14">
        <v>13</v>
      </c>
      <c r="B40" s="15"/>
      <c r="C40" s="52" t="s">
        <v>42</v>
      </c>
      <c r="D40" s="58" t="s">
        <v>11</v>
      </c>
      <c r="E40" s="108">
        <f>2.261+0.565</f>
        <v>2.8260000000000001</v>
      </c>
      <c r="F40" s="61">
        <v>0</v>
      </c>
      <c r="G40" s="65">
        <f t="shared" si="5"/>
        <v>0</v>
      </c>
      <c r="H40" s="94" t="s">
        <v>203</v>
      </c>
    </row>
    <row r="41" spans="1:10">
      <c r="A41" s="10">
        <v>14</v>
      </c>
      <c r="B41" s="11"/>
      <c r="C41" s="11" t="s">
        <v>43</v>
      </c>
      <c r="D41" s="57"/>
      <c r="E41" s="59">
        <v>4.4820000000000002</v>
      </c>
      <c r="F41" s="60"/>
      <c r="G41" s="67"/>
      <c r="H41" s="67"/>
    </row>
    <row r="42" spans="1:10">
      <c r="A42" s="14"/>
      <c r="B42" s="15"/>
      <c r="C42" s="52" t="s">
        <v>22</v>
      </c>
      <c r="D42" s="58" t="s">
        <v>11</v>
      </c>
      <c r="E42" s="108">
        <f>E41</f>
        <v>4.4820000000000002</v>
      </c>
      <c r="F42" s="111"/>
      <c r="G42" s="65">
        <f>E42*F42</f>
        <v>0</v>
      </c>
      <c r="H42" s="65"/>
      <c r="I42" s="42"/>
      <c r="J42" s="42"/>
    </row>
    <row r="43" spans="1:10">
      <c r="A43" s="14"/>
      <c r="B43" s="15" t="s">
        <v>168</v>
      </c>
      <c r="C43" s="52" t="s">
        <v>12</v>
      </c>
      <c r="D43" s="58" t="s">
        <v>10</v>
      </c>
      <c r="E43" s="108">
        <f>E41*1.5</f>
        <v>6.7230000000000008</v>
      </c>
      <c r="F43" s="111"/>
      <c r="G43" s="65">
        <f t="shared" ref="G43:G44" si="6">E43*F43</f>
        <v>0</v>
      </c>
      <c r="H43" s="65"/>
      <c r="I43" s="16"/>
    </row>
    <row r="44" spans="1:10" ht="25.5">
      <c r="A44" s="14">
        <v>15</v>
      </c>
      <c r="B44" s="87"/>
      <c r="C44" s="52" t="s">
        <v>44</v>
      </c>
      <c r="D44" s="58" t="s">
        <v>11</v>
      </c>
      <c r="E44" s="108">
        <f>E41</f>
        <v>4.4820000000000002</v>
      </c>
      <c r="F44" s="111"/>
      <c r="G44" s="65">
        <f t="shared" si="6"/>
        <v>0</v>
      </c>
      <c r="H44" s="94"/>
      <c r="I44" s="16"/>
    </row>
    <row r="45" spans="1:10">
      <c r="A45" s="10">
        <v>16</v>
      </c>
      <c r="B45" s="11"/>
      <c r="C45" s="11" t="s">
        <v>45</v>
      </c>
      <c r="D45" s="57" t="s">
        <v>11</v>
      </c>
      <c r="E45" s="59">
        <f>E41</f>
        <v>4.4820000000000002</v>
      </c>
      <c r="F45" s="60"/>
      <c r="G45" s="67"/>
      <c r="H45" s="67"/>
    </row>
    <row r="46" spans="1:10">
      <c r="A46" s="14"/>
      <c r="B46" s="15"/>
      <c r="C46" s="52" t="s">
        <v>22</v>
      </c>
      <c r="D46" s="58" t="s">
        <v>11</v>
      </c>
      <c r="E46" s="108">
        <f>E45</f>
        <v>4.4820000000000002</v>
      </c>
      <c r="F46" s="111"/>
      <c r="G46" s="65">
        <f>E46*F46</f>
        <v>0</v>
      </c>
      <c r="H46" s="65"/>
      <c r="I46" s="42"/>
      <c r="J46" s="42"/>
    </row>
    <row r="47" spans="1:10">
      <c r="A47" s="14"/>
      <c r="B47" s="15" t="s">
        <v>165</v>
      </c>
      <c r="C47" s="52" t="s">
        <v>12</v>
      </c>
      <c r="D47" s="58" t="s">
        <v>10</v>
      </c>
      <c r="E47" s="108">
        <f>E45*4.38</f>
        <v>19.631160000000001</v>
      </c>
      <c r="F47" s="111"/>
      <c r="G47" s="65">
        <f t="shared" ref="G47" si="7">E47*F47</f>
        <v>0</v>
      </c>
      <c r="H47" s="65"/>
      <c r="I47" s="16"/>
    </row>
    <row r="48" spans="1:10">
      <c r="A48" s="14"/>
      <c r="B48" s="87"/>
      <c r="C48" s="52" t="s">
        <v>107</v>
      </c>
      <c r="D48" s="58" t="s">
        <v>161</v>
      </c>
      <c r="E48" s="107">
        <v>1</v>
      </c>
      <c r="F48" s="111"/>
      <c r="G48" s="65">
        <f>E48*F48</f>
        <v>0</v>
      </c>
      <c r="H48" s="65"/>
      <c r="I48" s="16"/>
    </row>
    <row r="49" spans="1:10">
      <c r="A49" s="14"/>
      <c r="B49" s="87"/>
      <c r="C49" s="15" t="s">
        <v>46</v>
      </c>
      <c r="D49" s="58"/>
      <c r="E49" s="108"/>
      <c r="F49" s="61"/>
      <c r="G49" s="65"/>
      <c r="H49" s="65"/>
      <c r="I49" s="16"/>
    </row>
    <row r="50" spans="1:10" ht="25.5">
      <c r="A50" s="14">
        <v>17</v>
      </c>
      <c r="B50" s="87"/>
      <c r="C50" s="52" t="s">
        <v>47</v>
      </c>
      <c r="D50" s="58" t="s">
        <v>11</v>
      </c>
      <c r="E50" s="108">
        <v>0.28299999999999997</v>
      </c>
      <c r="F50" s="111"/>
      <c r="G50" s="65">
        <f>E50*F50</f>
        <v>0</v>
      </c>
      <c r="H50" s="65"/>
      <c r="I50" s="16"/>
    </row>
    <row r="51" spans="1:10">
      <c r="A51" s="14"/>
      <c r="B51" s="87"/>
      <c r="C51" s="15" t="s">
        <v>48</v>
      </c>
      <c r="D51" s="58"/>
      <c r="E51" s="108"/>
      <c r="F51" s="61"/>
      <c r="G51" s="65"/>
      <c r="H51" s="65"/>
      <c r="I51" s="16"/>
    </row>
    <row r="52" spans="1:10" ht="25.5">
      <c r="A52" s="14">
        <v>18</v>
      </c>
      <c r="B52" s="87"/>
      <c r="C52" s="52" t="s">
        <v>49</v>
      </c>
      <c r="D52" s="58" t="s">
        <v>11</v>
      </c>
      <c r="E52" s="108">
        <v>1.3420000000000001</v>
      </c>
      <c r="F52" s="61">
        <v>0</v>
      </c>
      <c r="G52" s="65">
        <f>E52*F52</f>
        <v>0</v>
      </c>
      <c r="H52" s="94" t="s">
        <v>192</v>
      </c>
      <c r="I52" s="16"/>
    </row>
    <row r="53" spans="1:10" ht="25.5">
      <c r="A53" s="14">
        <v>19</v>
      </c>
      <c r="B53" s="87"/>
      <c r="C53" s="52" t="s">
        <v>50</v>
      </c>
      <c r="D53" s="58" t="s">
        <v>11</v>
      </c>
      <c r="E53" s="108">
        <v>0.49299999999999999</v>
      </c>
      <c r="F53" s="61">
        <v>0</v>
      </c>
      <c r="G53" s="65">
        <f>E53*F53</f>
        <v>0</v>
      </c>
      <c r="H53" s="94" t="s">
        <v>192</v>
      </c>
      <c r="I53" s="16"/>
    </row>
    <row r="54" spans="1:10" ht="25.5">
      <c r="A54" s="14">
        <v>20</v>
      </c>
      <c r="B54" s="87"/>
      <c r="C54" s="52" t="s">
        <v>51</v>
      </c>
      <c r="D54" s="58" t="s">
        <v>11</v>
      </c>
      <c r="E54" s="108">
        <v>0.29099999999999998</v>
      </c>
      <c r="F54" s="61">
        <v>0</v>
      </c>
      <c r="G54" s="65">
        <f>E54*F54</f>
        <v>0</v>
      </c>
      <c r="H54" s="94" t="s">
        <v>192</v>
      </c>
      <c r="I54" s="16"/>
    </row>
    <row r="55" spans="1:10" ht="25.5">
      <c r="A55" s="14">
        <v>21</v>
      </c>
      <c r="B55" s="87"/>
      <c r="C55" s="52" t="s">
        <v>52</v>
      </c>
      <c r="D55" s="58" t="s">
        <v>11</v>
      </c>
      <c r="E55" s="108">
        <v>3.9300000000000002E-2</v>
      </c>
      <c r="F55" s="61">
        <v>0</v>
      </c>
      <c r="G55" s="65">
        <f>E55*F55</f>
        <v>0</v>
      </c>
      <c r="H55" s="94" t="s">
        <v>192</v>
      </c>
      <c r="I55" s="16"/>
    </row>
    <row r="56" spans="1:10">
      <c r="A56" s="10">
        <v>22</v>
      </c>
      <c r="B56" s="11"/>
      <c r="C56" s="11" t="s">
        <v>53</v>
      </c>
      <c r="D56" s="57" t="s">
        <v>11</v>
      </c>
      <c r="E56" s="59">
        <v>0.67900000000000005</v>
      </c>
      <c r="F56" s="60"/>
      <c r="G56" s="67"/>
      <c r="H56" s="67"/>
    </row>
    <row r="57" spans="1:10">
      <c r="A57" s="14"/>
      <c r="B57" s="15"/>
      <c r="C57" s="52" t="s">
        <v>22</v>
      </c>
      <c r="D57" s="58" t="s">
        <v>11</v>
      </c>
      <c r="E57" s="108">
        <f>E56</f>
        <v>0.67900000000000005</v>
      </c>
      <c r="F57" s="61">
        <v>0</v>
      </c>
      <c r="G57" s="65">
        <f>E57*F57</f>
        <v>0</v>
      </c>
      <c r="H57" s="65"/>
      <c r="I57" s="42"/>
      <c r="J57" s="42"/>
    </row>
    <row r="58" spans="1:10">
      <c r="A58" s="14"/>
      <c r="B58" s="15" t="s">
        <v>169</v>
      </c>
      <c r="C58" s="52" t="s">
        <v>12</v>
      </c>
      <c r="D58" s="58" t="s">
        <v>10</v>
      </c>
      <c r="E58" s="108">
        <f>E56*3.83</f>
        <v>2.6005700000000003</v>
      </c>
      <c r="F58" s="61">
        <v>0</v>
      </c>
      <c r="G58" s="65">
        <f t="shared" ref="G58:G62" si="8">E58*F58</f>
        <v>0</v>
      </c>
      <c r="H58" s="65"/>
      <c r="I58" s="16"/>
    </row>
    <row r="59" spans="1:10" ht="38.25">
      <c r="A59" s="14">
        <v>23</v>
      </c>
      <c r="B59" s="87"/>
      <c r="C59" s="52" t="s">
        <v>59</v>
      </c>
      <c r="D59" s="58" t="s">
        <v>54</v>
      </c>
      <c r="E59" s="108">
        <v>1.49</v>
      </c>
      <c r="F59" s="61">
        <v>0</v>
      </c>
      <c r="G59" s="65">
        <f t="shared" si="8"/>
        <v>0</v>
      </c>
      <c r="H59" s="94" t="s">
        <v>192</v>
      </c>
      <c r="I59" s="16"/>
    </row>
    <row r="60" spans="1:10" ht="25.5">
      <c r="A60" s="14">
        <v>24</v>
      </c>
      <c r="B60" s="87"/>
      <c r="C60" s="52" t="s">
        <v>55</v>
      </c>
      <c r="D60" s="58" t="s">
        <v>11</v>
      </c>
      <c r="E60" s="88">
        <v>0.1835</v>
      </c>
      <c r="F60" s="61">
        <v>0</v>
      </c>
      <c r="G60" s="65">
        <f t="shared" si="8"/>
        <v>0</v>
      </c>
      <c r="H60" s="94" t="s">
        <v>192</v>
      </c>
      <c r="I60" s="16"/>
    </row>
    <row r="61" spans="1:10" ht="38.25">
      <c r="A61" s="14">
        <v>25</v>
      </c>
      <c r="B61" s="87"/>
      <c r="C61" s="52" t="s">
        <v>56</v>
      </c>
      <c r="D61" s="58" t="s">
        <v>57</v>
      </c>
      <c r="E61" s="107">
        <v>2</v>
      </c>
      <c r="F61" s="61">
        <v>0</v>
      </c>
      <c r="G61" s="65">
        <f t="shared" si="8"/>
        <v>0</v>
      </c>
      <c r="H61" s="94" t="s">
        <v>192</v>
      </c>
      <c r="I61" s="16"/>
    </row>
    <row r="62" spans="1:10" ht="25.5">
      <c r="A62" s="14">
        <v>26</v>
      </c>
      <c r="B62" s="87"/>
      <c r="C62" s="52" t="s">
        <v>58</v>
      </c>
      <c r="D62" s="58" t="s">
        <v>11</v>
      </c>
      <c r="E62" s="108">
        <v>6.3E-2</v>
      </c>
      <c r="F62" s="61">
        <v>0</v>
      </c>
      <c r="G62" s="65">
        <f t="shared" si="8"/>
        <v>0</v>
      </c>
      <c r="H62" s="94" t="s">
        <v>192</v>
      </c>
      <c r="I62" s="16"/>
    </row>
    <row r="63" spans="1:10">
      <c r="A63" s="10">
        <v>27</v>
      </c>
      <c r="B63" s="11"/>
      <c r="C63" s="11" t="s">
        <v>60</v>
      </c>
      <c r="D63" s="57" t="s">
        <v>11</v>
      </c>
      <c r="E63" s="59">
        <v>7.0000000000000007E-2</v>
      </c>
      <c r="F63" s="60"/>
      <c r="G63" s="67"/>
      <c r="H63" s="67"/>
    </row>
    <row r="64" spans="1:10">
      <c r="A64" s="14"/>
      <c r="B64" s="15"/>
      <c r="C64" s="52" t="s">
        <v>22</v>
      </c>
      <c r="D64" s="58" t="s">
        <v>11</v>
      </c>
      <c r="E64" s="108">
        <f>E63</f>
        <v>7.0000000000000007E-2</v>
      </c>
      <c r="F64" s="61">
        <v>0</v>
      </c>
      <c r="G64" s="65">
        <f>E64*F64</f>
        <v>0</v>
      </c>
      <c r="H64" s="65"/>
      <c r="I64" s="42"/>
      <c r="J64" s="42"/>
    </row>
    <row r="65" spans="1:10">
      <c r="A65" s="14"/>
      <c r="B65" s="15" t="s">
        <v>169</v>
      </c>
      <c r="C65" s="52" t="s">
        <v>12</v>
      </c>
      <c r="D65" s="58" t="s">
        <v>10</v>
      </c>
      <c r="E65" s="108">
        <f>E63*3.83</f>
        <v>0.2681</v>
      </c>
      <c r="F65" s="61">
        <v>0</v>
      </c>
      <c r="G65" s="65">
        <f t="shared" ref="G65:G72" si="9">E65*F65</f>
        <v>0</v>
      </c>
      <c r="H65" s="65"/>
      <c r="I65" s="16"/>
    </row>
    <row r="66" spans="1:10" ht="25.5">
      <c r="A66" s="14">
        <v>28</v>
      </c>
      <c r="B66" s="87"/>
      <c r="C66" s="52" t="s">
        <v>61</v>
      </c>
      <c r="D66" s="58" t="s">
        <v>11</v>
      </c>
      <c r="E66" s="108">
        <v>6.3E-2</v>
      </c>
      <c r="F66" s="61">
        <v>0</v>
      </c>
      <c r="G66" s="65">
        <f t="shared" si="9"/>
        <v>0</v>
      </c>
      <c r="H66" s="94" t="s">
        <v>192</v>
      </c>
      <c r="I66" s="16"/>
    </row>
    <row r="67" spans="1:10" ht="25.5">
      <c r="A67" s="14">
        <v>29</v>
      </c>
      <c r="B67" s="87"/>
      <c r="C67" s="52" t="s">
        <v>65</v>
      </c>
      <c r="D67" s="58" t="s">
        <v>54</v>
      </c>
      <c r="E67" s="108">
        <v>0.38600000000000001</v>
      </c>
      <c r="F67" s="61">
        <v>0</v>
      </c>
      <c r="G67" s="65">
        <f t="shared" si="9"/>
        <v>0</v>
      </c>
      <c r="H67" s="94" t="s">
        <v>192</v>
      </c>
      <c r="I67" s="16"/>
    </row>
    <row r="68" spans="1:10" ht="25.5">
      <c r="A68" s="14">
        <v>30</v>
      </c>
      <c r="B68" s="87"/>
      <c r="C68" s="52" t="s">
        <v>65</v>
      </c>
      <c r="D68" s="58" t="s">
        <v>54</v>
      </c>
      <c r="E68" s="108">
        <v>0.45</v>
      </c>
      <c r="F68" s="61">
        <v>0</v>
      </c>
      <c r="G68" s="65">
        <f t="shared" si="9"/>
        <v>0</v>
      </c>
      <c r="H68" s="94" t="s">
        <v>192</v>
      </c>
      <c r="I68" s="16"/>
    </row>
    <row r="69" spans="1:10" ht="25.5">
      <c r="A69" s="14">
        <v>31</v>
      </c>
      <c r="B69" s="87"/>
      <c r="C69" s="52" t="s">
        <v>62</v>
      </c>
      <c r="D69" s="58" t="s">
        <v>11</v>
      </c>
      <c r="E69" s="108">
        <v>4.7999999999999996E-3</v>
      </c>
      <c r="F69" s="61">
        <v>0</v>
      </c>
      <c r="G69" s="65">
        <f t="shared" si="9"/>
        <v>0</v>
      </c>
      <c r="H69" s="94" t="s">
        <v>192</v>
      </c>
      <c r="I69" s="16"/>
    </row>
    <row r="70" spans="1:10" ht="25.5">
      <c r="A70" s="14">
        <v>32</v>
      </c>
      <c r="B70" s="87"/>
      <c r="C70" s="52" t="s">
        <v>66</v>
      </c>
      <c r="D70" s="58" t="s">
        <v>11</v>
      </c>
      <c r="E70" s="88">
        <v>7.4999999999999997E-3</v>
      </c>
      <c r="F70" s="61">
        <v>0</v>
      </c>
      <c r="G70" s="65">
        <f t="shared" si="9"/>
        <v>0</v>
      </c>
      <c r="H70" s="94" t="s">
        <v>192</v>
      </c>
      <c r="I70" s="16"/>
    </row>
    <row r="71" spans="1:10" ht="38.25">
      <c r="A71" s="14">
        <v>33</v>
      </c>
      <c r="B71" s="87"/>
      <c r="C71" s="52" t="s">
        <v>63</v>
      </c>
      <c r="D71" s="58" t="s">
        <v>57</v>
      </c>
      <c r="E71" s="107">
        <v>1</v>
      </c>
      <c r="F71" s="61">
        <v>0</v>
      </c>
      <c r="G71" s="65">
        <f t="shared" si="9"/>
        <v>0</v>
      </c>
      <c r="H71" s="94" t="s">
        <v>192</v>
      </c>
      <c r="I71" s="16"/>
    </row>
    <row r="72" spans="1:10" ht="38.25">
      <c r="A72" s="14">
        <v>34</v>
      </c>
      <c r="B72" s="87"/>
      <c r="C72" s="52" t="s">
        <v>64</v>
      </c>
      <c r="D72" s="58" t="s">
        <v>57</v>
      </c>
      <c r="E72" s="107">
        <v>1</v>
      </c>
      <c r="F72" s="61">
        <v>0</v>
      </c>
      <c r="G72" s="65">
        <f t="shared" si="9"/>
        <v>0</v>
      </c>
      <c r="H72" s="94" t="s">
        <v>192</v>
      </c>
      <c r="I72" s="16"/>
    </row>
    <row r="73" spans="1:10" ht="25.5">
      <c r="A73" s="10">
        <v>35</v>
      </c>
      <c r="B73" s="11"/>
      <c r="C73" s="11" t="s">
        <v>67</v>
      </c>
      <c r="D73" s="57" t="s">
        <v>11</v>
      </c>
      <c r="E73" s="70">
        <v>0.13930000000000001</v>
      </c>
      <c r="F73" s="60"/>
      <c r="G73" s="67"/>
      <c r="H73" s="67"/>
    </row>
    <row r="74" spans="1:10">
      <c r="A74" s="14"/>
      <c r="B74" s="15"/>
      <c r="C74" s="52" t="s">
        <v>22</v>
      </c>
      <c r="D74" s="58" t="s">
        <v>11</v>
      </c>
      <c r="E74" s="88">
        <f>E73</f>
        <v>0.13930000000000001</v>
      </c>
      <c r="F74" s="61">
        <v>0</v>
      </c>
      <c r="G74" s="65">
        <f>E74*F74</f>
        <v>0</v>
      </c>
      <c r="H74" s="65"/>
      <c r="I74" s="42"/>
      <c r="J74" s="42"/>
    </row>
    <row r="75" spans="1:10">
      <c r="A75" s="14"/>
      <c r="B75" s="15" t="s">
        <v>169</v>
      </c>
      <c r="C75" s="52" t="s">
        <v>12</v>
      </c>
      <c r="D75" s="58" t="s">
        <v>10</v>
      </c>
      <c r="E75" s="108">
        <f>E73*3.83</f>
        <v>0.53351900000000008</v>
      </c>
      <c r="F75" s="61">
        <v>0</v>
      </c>
      <c r="G75" s="65">
        <f t="shared" ref="G75:G84" si="10">E75*F75</f>
        <v>0</v>
      </c>
      <c r="H75" s="65"/>
      <c r="I75" s="16"/>
    </row>
    <row r="76" spans="1:10" ht="25.5">
      <c r="A76" s="14">
        <v>36</v>
      </c>
      <c r="B76" s="15"/>
      <c r="C76" s="52" t="s">
        <v>65</v>
      </c>
      <c r="D76" s="58" t="s">
        <v>54</v>
      </c>
      <c r="E76" s="108">
        <v>1.75</v>
      </c>
      <c r="F76" s="61">
        <v>0</v>
      </c>
      <c r="G76" s="65">
        <f t="shared" si="10"/>
        <v>0</v>
      </c>
      <c r="H76" s="94" t="s">
        <v>192</v>
      </c>
      <c r="I76" s="16"/>
    </row>
    <row r="77" spans="1:10" ht="25.5">
      <c r="A77" s="14">
        <v>37</v>
      </c>
      <c r="B77" s="15"/>
      <c r="C77" s="52" t="s">
        <v>65</v>
      </c>
      <c r="D77" s="58" t="s">
        <v>54</v>
      </c>
      <c r="E77" s="108">
        <v>0.2</v>
      </c>
      <c r="F77" s="61">
        <v>0</v>
      </c>
      <c r="G77" s="65">
        <f t="shared" si="10"/>
        <v>0</v>
      </c>
      <c r="H77" s="94" t="s">
        <v>192</v>
      </c>
      <c r="I77" s="16"/>
    </row>
    <row r="78" spans="1:10" ht="38.25">
      <c r="A78" s="14">
        <v>38</v>
      </c>
      <c r="B78" s="15"/>
      <c r="C78" s="52" t="s">
        <v>170</v>
      </c>
      <c r="D78" s="58" t="s">
        <v>57</v>
      </c>
      <c r="E78" s="107">
        <v>1</v>
      </c>
      <c r="F78" s="61">
        <v>0</v>
      </c>
      <c r="G78" s="65">
        <f t="shared" si="10"/>
        <v>0</v>
      </c>
      <c r="H78" s="94" t="s">
        <v>192</v>
      </c>
      <c r="I78" s="16"/>
    </row>
    <row r="79" spans="1:10" ht="38.25">
      <c r="A79" s="14">
        <v>39</v>
      </c>
      <c r="B79" s="15"/>
      <c r="C79" s="52" t="s">
        <v>63</v>
      </c>
      <c r="D79" s="58" t="s">
        <v>57</v>
      </c>
      <c r="E79" s="107">
        <v>1</v>
      </c>
      <c r="F79" s="61">
        <v>0</v>
      </c>
      <c r="G79" s="65">
        <f t="shared" si="10"/>
        <v>0</v>
      </c>
      <c r="H79" s="94" t="s">
        <v>192</v>
      </c>
      <c r="I79" s="16"/>
    </row>
    <row r="80" spans="1:10" ht="25.5">
      <c r="A80" s="14">
        <v>40</v>
      </c>
      <c r="B80" s="87"/>
      <c r="C80" s="52" t="s">
        <v>68</v>
      </c>
      <c r="D80" s="58" t="s">
        <v>11</v>
      </c>
      <c r="E80" s="14">
        <v>3.1099999999999999E-2</v>
      </c>
      <c r="F80" s="61">
        <v>0</v>
      </c>
      <c r="G80" s="65">
        <f t="shared" si="10"/>
        <v>0</v>
      </c>
      <c r="H80" s="94" t="s">
        <v>192</v>
      </c>
      <c r="I80" s="16"/>
    </row>
    <row r="81" spans="1:10" ht="25.5">
      <c r="A81" s="14">
        <v>41</v>
      </c>
      <c r="B81" s="87"/>
      <c r="C81" s="52" t="s">
        <v>69</v>
      </c>
      <c r="D81" s="58" t="s">
        <v>11</v>
      </c>
      <c r="E81" s="14">
        <v>2.92E-2</v>
      </c>
      <c r="F81" s="61">
        <v>0</v>
      </c>
      <c r="G81" s="65">
        <f t="shared" si="10"/>
        <v>0</v>
      </c>
      <c r="H81" s="94" t="s">
        <v>192</v>
      </c>
      <c r="I81" s="16"/>
    </row>
    <row r="82" spans="1:10" ht="25.5">
      <c r="A82" s="14">
        <v>42</v>
      </c>
      <c r="B82" s="87"/>
      <c r="C82" s="52" t="s">
        <v>70</v>
      </c>
      <c r="D82" s="58" t="s">
        <v>11</v>
      </c>
      <c r="E82" s="14">
        <v>5.1999999999999998E-3</v>
      </c>
      <c r="F82" s="61">
        <v>0</v>
      </c>
      <c r="G82" s="65">
        <f t="shared" si="10"/>
        <v>0</v>
      </c>
      <c r="H82" s="94" t="s">
        <v>192</v>
      </c>
      <c r="I82" s="16"/>
    </row>
    <row r="83" spans="1:10" ht="25.5">
      <c r="A83" s="14">
        <v>43</v>
      </c>
      <c r="B83" s="87"/>
      <c r="C83" s="52" t="s">
        <v>71</v>
      </c>
      <c r="D83" s="58" t="s">
        <v>11</v>
      </c>
      <c r="E83" s="14">
        <v>1.2999999999999999E-3</v>
      </c>
      <c r="F83" s="61">
        <v>0</v>
      </c>
      <c r="G83" s="65">
        <f t="shared" si="10"/>
        <v>0</v>
      </c>
      <c r="H83" s="94" t="s">
        <v>192</v>
      </c>
      <c r="I83" s="16"/>
    </row>
    <row r="84" spans="1:10" ht="25.5">
      <c r="A84" s="14">
        <v>44</v>
      </c>
      <c r="B84" s="87"/>
      <c r="C84" s="52" t="s">
        <v>72</v>
      </c>
      <c r="D84" s="58" t="s">
        <v>11</v>
      </c>
      <c r="E84" s="14">
        <v>5.0000000000000001E-4</v>
      </c>
      <c r="F84" s="61">
        <v>0</v>
      </c>
      <c r="G84" s="65">
        <f t="shared" si="10"/>
        <v>0</v>
      </c>
      <c r="H84" s="94" t="s">
        <v>192</v>
      </c>
      <c r="I84" s="16"/>
    </row>
    <row r="85" spans="1:10" ht="25.5">
      <c r="A85" s="10">
        <v>45</v>
      </c>
      <c r="B85" s="11"/>
      <c r="C85" s="11" t="s">
        <v>73</v>
      </c>
      <c r="D85" s="57" t="s">
        <v>19</v>
      </c>
      <c r="E85" s="60">
        <v>0.11</v>
      </c>
      <c r="F85" s="60"/>
      <c r="G85" s="67"/>
      <c r="H85" s="67"/>
    </row>
    <row r="86" spans="1:10">
      <c r="A86" s="14"/>
      <c r="B86" s="15"/>
      <c r="C86" s="52" t="s">
        <v>22</v>
      </c>
      <c r="D86" s="58" t="s">
        <v>19</v>
      </c>
      <c r="E86" s="61">
        <f>E85</f>
        <v>0.11</v>
      </c>
      <c r="F86" s="111"/>
      <c r="G86" s="65">
        <f>E86*F86</f>
        <v>0</v>
      </c>
      <c r="H86" s="65"/>
      <c r="I86" s="42"/>
      <c r="J86" s="42"/>
    </row>
    <row r="87" spans="1:10">
      <c r="A87" s="14"/>
      <c r="B87" s="15" t="s">
        <v>171</v>
      </c>
      <c r="C87" s="52" t="s">
        <v>12</v>
      </c>
      <c r="D87" s="58" t="s">
        <v>10</v>
      </c>
      <c r="E87" s="61">
        <f>E85*3.4</f>
        <v>0.374</v>
      </c>
      <c r="F87" s="111"/>
      <c r="G87" s="65">
        <f t="shared" ref="G87" si="11">E87*F87</f>
        <v>0</v>
      </c>
      <c r="H87" s="65"/>
      <c r="I87" s="16"/>
    </row>
    <row r="88" spans="1:10" ht="46.15" customHeight="1">
      <c r="A88" s="14"/>
      <c r="B88" s="87"/>
      <c r="C88" s="71" t="s">
        <v>74</v>
      </c>
      <c r="D88" s="58"/>
      <c r="E88" s="108"/>
      <c r="F88" s="61"/>
      <c r="G88" s="65"/>
      <c r="H88" s="65"/>
      <c r="I88" s="16"/>
    </row>
    <row r="89" spans="1:10" ht="22.9" customHeight="1">
      <c r="A89" s="14"/>
      <c r="B89" s="87"/>
      <c r="C89" s="72" t="s">
        <v>75</v>
      </c>
      <c r="D89" s="58"/>
      <c r="E89" s="108"/>
      <c r="F89" s="61"/>
      <c r="G89" s="65"/>
      <c r="H89" s="65"/>
      <c r="I89" s="16"/>
    </row>
    <row r="90" spans="1:10" ht="38.25">
      <c r="A90" s="10">
        <v>46</v>
      </c>
      <c r="B90" s="11"/>
      <c r="C90" s="11" t="s">
        <v>76</v>
      </c>
      <c r="D90" s="57" t="s">
        <v>11</v>
      </c>
      <c r="E90" s="59">
        <v>6.0999999999999999E-2</v>
      </c>
      <c r="F90" s="60"/>
      <c r="G90" s="67"/>
      <c r="H90" s="67"/>
    </row>
    <row r="91" spans="1:10">
      <c r="A91" s="14"/>
      <c r="B91" s="15"/>
      <c r="C91" s="52" t="s">
        <v>22</v>
      </c>
      <c r="D91" s="58" t="s">
        <v>11</v>
      </c>
      <c r="E91" s="108">
        <f>E90</f>
        <v>6.0999999999999999E-2</v>
      </c>
      <c r="F91" s="111"/>
      <c r="G91" s="65">
        <f>E91*F91</f>
        <v>0</v>
      </c>
      <c r="H91" s="65"/>
      <c r="I91" s="42"/>
      <c r="J91" s="42"/>
    </row>
    <row r="92" spans="1:10">
      <c r="A92" s="14"/>
      <c r="B92" s="15" t="s">
        <v>172</v>
      </c>
      <c r="C92" s="52" t="s">
        <v>12</v>
      </c>
      <c r="D92" s="58" t="s">
        <v>10</v>
      </c>
      <c r="E92" s="108">
        <f>E90*3.1</f>
        <v>0.18909999999999999</v>
      </c>
      <c r="F92" s="111"/>
      <c r="G92" s="65">
        <f t="shared" ref="G92:G93" si="12">E92*F92</f>
        <v>0</v>
      </c>
      <c r="H92" s="65"/>
      <c r="I92" s="16"/>
    </row>
    <row r="93" spans="1:10" ht="25.5">
      <c r="A93" s="14">
        <v>47</v>
      </c>
      <c r="B93" s="15"/>
      <c r="C93" s="52" t="s">
        <v>77</v>
      </c>
      <c r="D93" s="58" t="s">
        <v>11</v>
      </c>
      <c r="E93" s="108">
        <v>6.0999999999999999E-2</v>
      </c>
      <c r="F93" s="111"/>
      <c r="G93" s="65">
        <f t="shared" si="12"/>
        <v>0</v>
      </c>
      <c r="H93" s="65"/>
      <c r="I93" s="16"/>
    </row>
    <row r="94" spans="1:10" ht="25.5">
      <c r="A94" s="10">
        <v>48</v>
      </c>
      <c r="B94" s="11"/>
      <c r="C94" s="11" t="s">
        <v>78</v>
      </c>
      <c r="D94" s="57" t="s">
        <v>79</v>
      </c>
      <c r="E94" s="59">
        <v>4.8000000000000001E-2</v>
      </c>
      <c r="F94" s="60"/>
      <c r="G94" s="67"/>
      <c r="H94" s="67"/>
    </row>
    <row r="95" spans="1:10">
      <c r="A95" s="14"/>
      <c r="B95" s="15"/>
      <c r="C95" s="52" t="s">
        <v>22</v>
      </c>
      <c r="D95" s="58" t="s">
        <v>19</v>
      </c>
      <c r="E95" s="61">
        <f>E94*100</f>
        <v>4.8</v>
      </c>
      <c r="F95" s="111"/>
      <c r="G95" s="65">
        <f>E95*F95</f>
        <v>0</v>
      </c>
      <c r="H95" s="65"/>
      <c r="I95" s="42"/>
      <c r="J95" s="42"/>
    </row>
    <row r="96" spans="1:10">
      <c r="A96" s="14"/>
      <c r="B96" s="15" t="s">
        <v>173</v>
      </c>
      <c r="C96" s="52" t="s">
        <v>12</v>
      </c>
      <c r="D96" s="58" t="s">
        <v>10</v>
      </c>
      <c r="E96" s="61">
        <f>25.39*E94</f>
        <v>1.21872</v>
      </c>
      <c r="F96" s="111"/>
      <c r="G96" s="65">
        <f t="shared" ref="G96:G97" si="13">E96*F96</f>
        <v>0</v>
      </c>
      <c r="H96" s="65"/>
      <c r="I96" s="16"/>
    </row>
    <row r="97" spans="1:10">
      <c r="A97" s="14"/>
      <c r="B97" s="15"/>
      <c r="C97" s="52" t="s">
        <v>80</v>
      </c>
      <c r="D97" s="58" t="s">
        <v>19</v>
      </c>
      <c r="E97" s="61">
        <f>E94*1.02*100</f>
        <v>4.8960000000000008</v>
      </c>
      <c r="F97" s="111"/>
      <c r="G97" s="65">
        <f t="shared" si="13"/>
        <v>0</v>
      </c>
      <c r="H97" s="65"/>
      <c r="I97" s="16"/>
    </row>
    <row r="98" spans="1:10" ht="25.5">
      <c r="A98" s="10">
        <v>49</v>
      </c>
      <c r="B98" s="11"/>
      <c r="C98" s="11" t="s">
        <v>81</v>
      </c>
      <c r="D98" s="57" t="s">
        <v>79</v>
      </c>
      <c r="E98" s="59">
        <v>2.9000000000000001E-2</v>
      </c>
      <c r="F98" s="60"/>
      <c r="G98" s="67"/>
      <c r="H98" s="67"/>
    </row>
    <row r="99" spans="1:10">
      <c r="A99" s="14"/>
      <c r="B99" s="15"/>
      <c r="C99" s="52" t="s">
        <v>22</v>
      </c>
      <c r="D99" s="58" t="s">
        <v>19</v>
      </c>
      <c r="E99" s="61">
        <f>E98*100</f>
        <v>2.9000000000000004</v>
      </c>
      <c r="F99" s="111"/>
      <c r="G99" s="65">
        <f>E99*F99</f>
        <v>0</v>
      </c>
      <c r="H99" s="65"/>
      <c r="I99" s="42"/>
      <c r="J99" s="42"/>
    </row>
    <row r="100" spans="1:10">
      <c r="A100" s="14"/>
      <c r="B100" s="15" t="s">
        <v>184</v>
      </c>
      <c r="C100" s="52" t="s">
        <v>12</v>
      </c>
      <c r="D100" s="58" t="s">
        <v>10</v>
      </c>
      <c r="E100" s="61">
        <f>E98*0.3*10</f>
        <v>8.6999999999999994E-2</v>
      </c>
      <c r="F100" s="111"/>
      <c r="G100" s="65">
        <f t="shared" ref="G100:G101" si="14">E100*F100</f>
        <v>0</v>
      </c>
      <c r="H100" s="65"/>
      <c r="I100" s="16"/>
    </row>
    <row r="101" spans="1:10">
      <c r="A101" s="14">
        <v>50</v>
      </c>
      <c r="B101" s="15"/>
      <c r="C101" s="52" t="s">
        <v>82</v>
      </c>
      <c r="D101" s="58" t="s">
        <v>11</v>
      </c>
      <c r="E101" s="61">
        <v>6.67</v>
      </c>
      <c r="F101" s="111"/>
      <c r="G101" s="65">
        <f t="shared" si="14"/>
        <v>0</v>
      </c>
      <c r="H101" s="65"/>
      <c r="I101" s="16"/>
    </row>
    <row r="102" spans="1:10" ht="32.450000000000003" customHeight="1">
      <c r="A102" s="14"/>
      <c r="B102" s="15"/>
      <c r="C102" s="72" t="s">
        <v>83</v>
      </c>
      <c r="D102" s="58"/>
      <c r="E102" s="108"/>
      <c r="F102" s="61"/>
      <c r="G102" s="65"/>
      <c r="H102" s="65"/>
      <c r="I102" s="16"/>
    </row>
    <row r="103" spans="1:10" ht="25.5">
      <c r="A103" s="10">
        <v>51</v>
      </c>
      <c r="B103" s="11"/>
      <c r="C103" s="11" t="s">
        <v>84</v>
      </c>
      <c r="D103" s="57" t="s">
        <v>19</v>
      </c>
      <c r="E103" s="62">
        <v>60</v>
      </c>
      <c r="F103" s="60"/>
      <c r="G103" s="67"/>
      <c r="H103" s="67"/>
    </row>
    <row r="104" spans="1:10">
      <c r="A104" s="14"/>
      <c r="B104" s="15"/>
      <c r="C104" s="52" t="s">
        <v>22</v>
      </c>
      <c r="D104" s="58" t="s">
        <v>19</v>
      </c>
      <c r="E104" s="61">
        <f>E103</f>
        <v>60</v>
      </c>
      <c r="F104" s="111"/>
      <c r="G104" s="65">
        <f>E104*F104</f>
        <v>0</v>
      </c>
      <c r="H104" s="65"/>
      <c r="I104" s="42"/>
      <c r="J104" s="42"/>
    </row>
    <row r="105" spans="1:10">
      <c r="A105" s="14"/>
      <c r="B105" s="15" t="s">
        <v>174</v>
      </c>
      <c r="C105" s="52" t="s">
        <v>12</v>
      </c>
      <c r="D105" s="58" t="s">
        <v>10</v>
      </c>
      <c r="E105" s="61">
        <f>E103*0.55</f>
        <v>33</v>
      </c>
      <c r="F105" s="111"/>
      <c r="G105" s="65">
        <f t="shared" ref="G105:G106" si="15">E105*F105</f>
        <v>0</v>
      </c>
      <c r="H105" s="65"/>
      <c r="I105" s="16"/>
    </row>
    <row r="106" spans="1:10">
      <c r="A106" s="14"/>
      <c r="B106" s="15"/>
      <c r="C106" s="52" t="s">
        <v>85</v>
      </c>
      <c r="D106" s="58" t="s">
        <v>19</v>
      </c>
      <c r="E106" s="61">
        <f>E103*1.28</f>
        <v>76.8</v>
      </c>
      <c r="F106" s="111"/>
      <c r="G106" s="65">
        <f t="shared" si="15"/>
        <v>0</v>
      </c>
      <c r="H106" s="65"/>
      <c r="I106" s="16"/>
    </row>
    <row r="107" spans="1:10" ht="25.5">
      <c r="A107" s="10">
        <v>52</v>
      </c>
      <c r="B107" s="11"/>
      <c r="C107" s="11" t="s">
        <v>81</v>
      </c>
      <c r="D107" s="57" t="s">
        <v>79</v>
      </c>
      <c r="E107" s="60">
        <v>0.39</v>
      </c>
      <c r="F107" s="60"/>
      <c r="G107" s="67"/>
      <c r="H107" s="67"/>
    </row>
    <row r="108" spans="1:10">
      <c r="A108" s="14"/>
      <c r="B108" s="15"/>
      <c r="C108" s="52" t="s">
        <v>22</v>
      </c>
      <c r="D108" s="58" t="s">
        <v>19</v>
      </c>
      <c r="E108" s="61">
        <f>E107*100</f>
        <v>39</v>
      </c>
      <c r="F108" s="111"/>
      <c r="G108" s="65">
        <f>E108*F108</f>
        <v>0</v>
      </c>
      <c r="H108" s="65"/>
      <c r="I108" s="42"/>
      <c r="J108" s="42"/>
    </row>
    <row r="109" spans="1:10">
      <c r="A109" s="14"/>
      <c r="B109" s="15" t="s">
        <v>184</v>
      </c>
      <c r="C109" s="52" t="s">
        <v>12</v>
      </c>
      <c r="D109" s="58" t="s">
        <v>10</v>
      </c>
      <c r="E109" s="61">
        <f>E107*0.3*10</f>
        <v>1.17</v>
      </c>
      <c r="F109" s="111"/>
      <c r="G109" s="65">
        <f t="shared" ref="G109:G110" si="16">E109*F109</f>
        <v>0</v>
      </c>
      <c r="H109" s="65"/>
      <c r="I109" s="16"/>
    </row>
    <row r="110" spans="1:10">
      <c r="A110" s="14">
        <v>53</v>
      </c>
      <c r="B110" s="15"/>
      <c r="C110" s="52" t="s">
        <v>82</v>
      </c>
      <c r="D110" s="58" t="s">
        <v>11</v>
      </c>
      <c r="E110" s="61">
        <v>89.7</v>
      </c>
      <c r="F110" s="111"/>
      <c r="G110" s="65">
        <f t="shared" si="16"/>
        <v>0</v>
      </c>
      <c r="H110" s="65"/>
      <c r="I110" s="16"/>
    </row>
    <row r="111" spans="1:10" ht="32.450000000000003" customHeight="1">
      <c r="A111" s="14"/>
      <c r="B111" s="15"/>
      <c r="C111" s="72" t="s">
        <v>86</v>
      </c>
      <c r="D111" s="58"/>
      <c r="E111" s="108"/>
      <c r="F111" s="61"/>
      <c r="G111" s="65"/>
      <c r="H111" s="65"/>
      <c r="I111" s="16"/>
    </row>
    <row r="112" spans="1:10" ht="51">
      <c r="A112" s="10">
        <v>54</v>
      </c>
      <c r="B112" s="11"/>
      <c r="C112" s="11" t="s">
        <v>87</v>
      </c>
      <c r="D112" s="57" t="s">
        <v>88</v>
      </c>
      <c r="E112" s="70">
        <v>1.0500000000000001E-2</v>
      </c>
      <c r="F112" s="60"/>
      <c r="G112" s="67"/>
      <c r="H112" s="67"/>
    </row>
    <row r="113" spans="1:10">
      <c r="A113" s="14"/>
      <c r="B113" s="15"/>
      <c r="C113" s="52" t="s">
        <v>22</v>
      </c>
      <c r="D113" s="58" t="s">
        <v>19</v>
      </c>
      <c r="E113" s="61">
        <f>E112*1000</f>
        <v>10.5</v>
      </c>
      <c r="F113" s="111"/>
      <c r="G113" s="65">
        <f>E113*F113</f>
        <v>0</v>
      </c>
      <c r="H113" s="65"/>
      <c r="I113" s="42"/>
      <c r="J113" s="42"/>
    </row>
    <row r="114" spans="1:10">
      <c r="A114" s="14"/>
      <c r="B114" s="15" t="s">
        <v>175</v>
      </c>
      <c r="C114" s="52" t="s">
        <v>12</v>
      </c>
      <c r="D114" s="58" t="s">
        <v>10</v>
      </c>
      <c r="E114" s="108">
        <f>32.07*E112</f>
        <v>0.33673500000000001</v>
      </c>
      <c r="F114" s="111"/>
      <c r="G114" s="65">
        <f t="shared" ref="G114" si="17">E114*F114</f>
        <v>0</v>
      </c>
      <c r="H114" s="65"/>
      <c r="I114" s="16"/>
    </row>
    <row r="115" spans="1:10" ht="25.5">
      <c r="A115" s="10">
        <v>55</v>
      </c>
      <c r="B115" s="11"/>
      <c r="C115" s="11" t="s">
        <v>89</v>
      </c>
      <c r="D115" s="57" t="s">
        <v>90</v>
      </c>
      <c r="E115" s="59">
        <v>0.21099999999999999</v>
      </c>
      <c r="F115" s="60"/>
      <c r="G115" s="67"/>
      <c r="H115" s="67"/>
    </row>
    <row r="116" spans="1:10">
      <c r="A116" s="14"/>
      <c r="B116" s="15"/>
      <c r="C116" s="52" t="s">
        <v>22</v>
      </c>
      <c r="D116" s="58" t="s">
        <v>20</v>
      </c>
      <c r="E116" s="61">
        <f>E115*1000</f>
        <v>211</v>
      </c>
      <c r="F116" s="111"/>
      <c r="G116" s="65">
        <f>E116*F116</f>
        <v>0</v>
      </c>
      <c r="H116" s="65"/>
      <c r="I116" s="42"/>
      <c r="J116" s="42"/>
    </row>
    <row r="117" spans="1:10">
      <c r="A117" s="14"/>
      <c r="B117" s="15" t="s">
        <v>176</v>
      </c>
      <c r="C117" s="52" t="s">
        <v>12</v>
      </c>
      <c r="D117" s="58" t="s">
        <v>10</v>
      </c>
      <c r="E117" s="108">
        <f>E115*0.16</f>
        <v>3.3759999999999998E-2</v>
      </c>
      <c r="F117" s="111"/>
      <c r="G117" s="65">
        <f t="shared" ref="G117:G118" si="18">E117*F117</f>
        <v>0</v>
      </c>
      <c r="H117" s="65"/>
      <c r="I117" s="16"/>
    </row>
    <row r="118" spans="1:10">
      <c r="A118" s="14"/>
      <c r="B118" s="15"/>
      <c r="C118" s="52" t="s">
        <v>91</v>
      </c>
      <c r="D118" s="58" t="s">
        <v>11</v>
      </c>
      <c r="E118" s="108">
        <v>0.45300000000000001</v>
      </c>
      <c r="F118" s="111"/>
      <c r="G118" s="65">
        <f t="shared" si="18"/>
        <v>0</v>
      </c>
      <c r="H118" s="65"/>
      <c r="I118" s="16"/>
    </row>
    <row r="119" spans="1:10" ht="42" customHeight="1">
      <c r="A119" s="10">
        <v>57</v>
      </c>
      <c r="B119" s="11"/>
      <c r="C119" s="11" t="s">
        <v>92</v>
      </c>
      <c r="D119" s="57" t="s">
        <v>90</v>
      </c>
      <c r="E119" s="59">
        <v>0.21099999999999999</v>
      </c>
      <c r="F119" s="60"/>
      <c r="G119" s="67"/>
      <c r="H119" s="67"/>
    </row>
    <row r="120" spans="1:10">
      <c r="A120" s="14"/>
      <c r="B120" s="15"/>
      <c r="C120" s="52" t="s">
        <v>22</v>
      </c>
      <c r="D120" s="58" t="s">
        <v>20</v>
      </c>
      <c r="E120" s="61">
        <f>E119*1000</f>
        <v>211</v>
      </c>
      <c r="F120" s="111"/>
      <c r="G120" s="65">
        <f>E120*F120</f>
        <v>0</v>
      </c>
      <c r="H120" s="65"/>
      <c r="I120" s="42"/>
      <c r="J120" s="42"/>
    </row>
    <row r="121" spans="1:10">
      <c r="A121" s="14"/>
      <c r="B121" s="15" t="s">
        <v>177</v>
      </c>
      <c r="C121" s="52" t="s">
        <v>12</v>
      </c>
      <c r="D121" s="58" t="s">
        <v>10</v>
      </c>
      <c r="E121" s="108">
        <f>E119*(11.02*10/2)</f>
        <v>11.626099999999999</v>
      </c>
      <c r="F121" s="111"/>
      <c r="G121" s="65">
        <f t="shared" ref="G121:G122" si="19">E121*F121</f>
        <v>0</v>
      </c>
      <c r="H121" s="65"/>
      <c r="I121" s="16"/>
    </row>
    <row r="122" spans="1:10">
      <c r="A122" s="14">
        <v>58</v>
      </c>
      <c r="B122" s="15"/>
      <c r="C122" s="52" t="s">
        <v>93</v>
      </c>
      <c r="D122" s="58" t="s">
        <v>19</v>
      </c>
      <c r="E122" s="61">
        <f>E119*1000/10*1.02</f>
        <v>21.522000000000002</v>
      </c>
      <c r="F122" s="111"/>
      <c r="G122" s="65">
        <f t="shared" si="19"/>
        <v>0</v>
      </c>
      <c r="H122" s="65"/>
      <c r="I122" s="16"/>
    </row>
    <row r="123" spans="1:10" ht="24.6" customHeight="1">
      <c r="A123" s="10">
        <v>59</v>
      </c>
      <c r="B123" s="11"/>
      <c r="C123" s="11" t="s">
        <v>94</v>
      </c>
      <c r="D123" s="57" t="s">
        <v>11</v>
      </c>
      <c r="E123" s="59">
        <v>0.309</v>
      </c>
      <c r="F123" s="60"/>
      <c r="G123" s="67"/>
      <c r="H123" s="67"/>
    </row>
    <row r="124" spans="1:10">
      <c r="A124" s="14"/>
      <c r="B124" s="15"/>
      <c r="C124" s="52" t="s">
        <v>22</v>
      </c>
      <c r="D124" s="58" t="s">
        <v>11</v>
      </c>
      <c r="E124" s="88">
        <f>E123</f>
        <v>0.309</v>
      </c>
      <c r="F124" s="61">
        <v>0</v>
      </c>
      <c r="G124" s="65">
        <f>E124*F124</f>
        <v>0</v>
      </c>
      <c r="H124" s="65"/>
      <c r="I124" s="42"/>
      <c r="J124" s="42"/>
    </row>
    <row r="125" spans="1:10">
      <c r="A125" s="14"/>
      <c r="B125" s="15" t="s">
        <v>169</v>
      </c>
      <c r="C125" s="52" t="s">
        <v>12</v>
      </c>
      <c r="D125" s="58" t="s">
        <v>10</v>
      </c>
      <c r="E125" s="108">
        <f>E123*3.83</f>
        <v>1.18347</v>
      </c>
      <c r="F125" s="61">
        <v>0</v>
      </c>
      <c r="G125" s="65">
        <f t="shared" ref="G125:G130" si="20">E125*F125</f>
        <v>0</v>
      </c>
      <c r="H125" s="65"/>
      <c r="I125" s="16"/>
    </row>
    <row r="126" spans="1:10" ht="38.25">
      <c r="A126" s="14">
        <v>60</v>
      </c>
      <c r="B126" s="15"/>
      <c r="C126" s="52" t="s">
        <v>95</v>
      </c>
      <c r="D126" s="58" t="s">
        <v>54</v>
      </c>
      <c r="E126" s="61">
        <v>0.75</v>
      </c>
      <c r="F126" s="61">
        <v>0</v>
      </c>
      <c r="G126" s="65">
        <f t="shared" si="20"/>
        <v>0</v>
      </c>
      <c r="H126" s="94" t="s">
        <v>192</v>
      </c>
      <c r="I126" s="16"/>
    </row>
    <row r="127" spans="1:10" ht="25.5">
      <c r="A127" s="14">
        <v>61</v>
      </c>
      <c r="B127" s="15"/>
      <c r="C127" s="52" t="s">
        <v>96</v>
      </c>
      <c r="D127" s="58" t="s">
        <v>11</v>
      </c>
      <c r="E127" s="14">
        <v>7.0599999999999996E-2</v>
      </c>
      <c r="F127" s="61">
        <v>0</v>
      </c>
      <c r="G127" s="65">
        <f t="shared" si="20"/>
        <v>0</v>
      </c>
      <c r="H127" s="94" t="s">
        <v>192</v>
      </c>
      <c r="I127" s="16"/>
    </row>
    <row r="128" spans="1:10" ht="25.5">
      <c r="A128" s="14">
        <v>62</v>
      </c>
      <c r="B128" s="15"/>
      <c r="C128" s="52" t="s">
        <v>97</v>
      </c>
      <c r="D128" s="58" t="s">
        <v>11</v>
      </c>
      <c r="E128" s="14">
        <v>0.11600000000000001</v>
      </c>
      <c r="F128" s="61">
        <v>0</v>
      </c>
      <c r="G128" s="65">
        <f t="shared" si="20"/>
        <v>0</v>
      </c>
      <c r="H128" s="94" t="s">
        <v>192</v>
      </c>
      <c r="I128" s="16"/>
    </row>
    <row r="129" spans="1:10" ht="25.5">
      <c r="A129" s="14">
        <v>63</v>
      </c>
      <c r="B129" s="15"/>
      <c r="C129" s="52" t="s">
        <v>98</v>
      </c>
      <c r="D129" s="58" t="s">
        <v>11</v>
      </c>
      <c r="E129" s="14">
        <v>5.1450000000000003E-2</v>
      </c>
      <c r="F129" s="61">
        <v>0</v>
      </c>
      <c r="G129" s="65">
        <f t="shared" si="20"/>
        <v>0</v>
      </c>
      <c r="H129" s="94" t="s">
        <v>192</v>
      </c>
      <c r="I129" s="16"/>
    </row>
    <row r="130" spans="1:10" ht="25.5">
      <c r="A130" s="14">
        <v>64</v>
      </c>
      <c r="B130" s="15"/>
      <c r="C130" s="52" t="s">
        <v>99</v>
      </c>
      <c r="D130" s="58" t="s">
        <v>11</v>
      </c>
      <c r="E130" s="14">
        <v>1.3140000000000001E-2</v>
      </c>
      <c r="F130" s="61">
        <v>0</v>
      </c>
      <c r="G130" s="65">
        <f t="shared" si="20"/>
        <v>0</v>
      </c>
      <c r="H130" s="94" t="s">
        <v>192</v>
      </c>
      <c r="I130" s="16"/>
    </row>
    <row r="131" spans="1:10">
      <c r="A131" s="10">
        <v>65</v>
      </c>
      <c r="B131" s="11"/>
      <c r="C131" s="11" t="s">
        <v>100</v>
      </c>
      <c r="D131" s="57" t="s">
        <v>11</v>
      </c>
      <c r="E131" s="59">
        <v>7.9000000000000001E-2</v>
      </c>
      <c r="F131" s="60"/>
      <c r="G131" s="67"/>
      <c r="H131" s="67"/>
    </row>
    <row r="132" spans="1:10">
      <c r="A132" s="14"/>
      <c r="B132" s="15"/>
      <c r="C132" s="52" t="s">
        <v>22</v>
      </c>
      <c r="D132" s="58" t="s">
        <v>11</v>
      </c>
      <c r="E132" s="108">
        <f>E131</f>
        <v>7.9000000000000001E-2</v>
      </c>
      <c r="F132" s="61">
        <v>0</v>
      </c>
      <c r="G132" s="65">
        <f>E132*F132</f>
        <v>0</v>
      </c>
      <c r="H132" s="65"/>
      <c r="I132" s="42"/>
      <c r="J132" s="42"/>
    </row>
    <row r="133" spans="1:10">
      <c r="A133" s="14"/>
      <c r="B133" s="15" t="s">
        <v>169</v>
      </c>
      <c r="C133" s="52" t="s">
        <v>12</v>
      </c>
      <c r="D133" s="58" t="s">
        <v>10</v>
      </c>
      <c r="E133" s="108">
        <f>E131*3.83</f>
        <v>0.30257000000000001</v>
      </c>
      <c r="F133" s="61">
        <v>0</v>
      </c>
      <c r="G133" s="65">
        <f t="shared" ref="G133:G137" si="21">E133*F133</f>
        <v>0</v>
      </c>
      <c r="H133" s="65"/>
      <c r="I133" s="16"/>
    </row>
    <row r="134" spans="1:10" ht="25.5">
      <c r="A134" s="14">
        <v>66</v>
      </c>
      <c r="B134" s="87"/>
      <c r="C134" s="52" t="s">
        <v>103</v>
      </c>
      <c r="D134" s="58" t="s">
        <v>54</v>
      </c>
      <c r="E134" s="108">
        <v>0.32500000000000001</v>
      </c>
      <c r="F134" s="61">
        <v>0</v>
      </c>
      <c r="G134" s="65">
        <f t="shared" si="21"/>
        <v>0</v>
      </c>
      <c r="H134" s="94" t="s">
        <v>192</v>
      </c>
      <c r="I134" s="16"/>
    </row>
    <row r="135" spans="1:10" ht="25.5">
      <c r="A135" s="14">
        <v>67</v>
      </c>
      <c r="B135" s="15"/>
      <c r="C135" s="52" t="s">
        <v>101</v>
      </c>
      <c r="D135" s="58" t="s">
        <v>11</v>
      </c>
      <c r="E135" s="14">
        <v>1.3299999999999999E-2</v>
      </c>
      <c r="F135" s="61">
        <v>0</v>
      </c>
      <c r="G135" s="65">
        <f t="shared" si="21"/>
        <v>0</v>
      </c>
      <c r="H135" s="94" t="s">
        <v>192</v>
      </c>
      <c r="I135" s="16"/>
    </row>
    <row r="136" spans="1:10" ht="38.25">
      <c r="A136" s="14">
        <v>68</v>
      </c>
      <c r="B136" s="15"/>
      <c r="C136" s="52" t="s">
        <v>102</v>
      </c>
      <c r="D136" s="58" t="s">
        <v>57</v>
      </c>
      <c r="E136" s="107">
        <v>2</v>
      </c>
      <c r="F136" s="61">
        <v>0</v>
      </c>
      <c r="G136" s="65">
        <f t="shared" si="21"/>
        <v>0</v>
      </c>
      <c r="H136" s="94" t="s">
        <v>192</v>
      </c>
      <c r="I136" s="16"/>
    </row>
    <row r="137" spans="1:10" ht="25.5">
      <c r="A137" s="14">
        <v>69</v>
      </c>
      <c r="B137" s="15"/>
      <c r="C137" s="52" t="s">
        <v>99</v>
      </c>
      <c r="D137" s="58" t="s">
        <v>11</v>
      </c>
      <c r="E137" s="14">
        <v>3.9500000000000004E-3</v>
      </c>
      <c r="F137" s="61">
        <v>0</v>
      </c>
      <c r="G137" s="65">
        <f t="shared" si="21"/>
        <v>0</v>
      </c>
      <c r="H137" s="94" t="s">
        <v>192</v>
      </c>
      <c r="I137" s="16"/>
    </row>
    <row r="138" spans="1:10" ht="63.75">
      <c r="A138" s="10">
        <v>70</v>
      </c>
      <c r="B138" s="11"/>
      <c r="C138" s="11" t="s">
        <v>211</v>
      </c>
      <c r="D138" s="57" t="s">
        <v>11</v>
      </c>
      <c r="E138" s="59">
        <v>69.996600000000001</v>
      </c>
      <c r="F138" s="60"/>
      <c r="G138" s="67"/>
      <c r="H138" s="67"/>
    </row>
    <row r="139" spans="1:10">
      <c r="A139" s="14"/>
      <c r="B139" s="15"/>
      <c r="C139" s="52" t="s">
        <v>22</v>
      </c>
      <c r="D139" s="58" t="s">
        <v>11</v>
      </c>
      <c r="E139" s="108">
        <f>E138</f>
        <v>69.996600000000001</v>
      </c>
      <c r="F139" s="111"/>
      <c r="G139" s="65">
        <f>E139*F139</f>
        <v>0</v>
      </c>
      <c r="H139" s="65"/>
      <c r="I139" s="42"/>
      <c r="J139" s="42"/>
    </row>
    <row r="140" spans="1:10">
      <c r="A140" s="14"/>
      <c r="B140" s="15" t="s">
        <v>165</v>
      </c>
      <c r="C140" s="52" t="s">
        <v>12</v>
      </c>
      <c r="D140" s="58" t="s">
        <v>10</v>
      </c>
      <c r="E140" s="108">
        <f>E138*4.38</f>
        <v>306.58510799999999</v>
      </c>
      <c r="F140" s="111"/>
      <c r="G140" s="65">
        <f t="shared" ref="G140" si="22">E140*F140</f>
        <v>0</v>
      </c>
      <c r="H140" s="65"/>
      <c r="I140" s="16"/>
    </row>
    <row r="141" spans="1:10">
      <c r="A141" s="14"/>
      <c r="B141" s="87"/>
      <c r="C141" s="52" t="s">
        <v>107</v>
      </c>
      <c r="D141" s="58" t="s">
        <v>161</v>
      </c>
      <c r="E141" s="107">
        <v>1</v>
      </c>
      <c r="F141" s="111"/>
      <c r="G141" s="65">
        <f>E141*F141</f>
        <v>0</v>
      </c>
      <c r="H141" s="65"/>
      <c r="I141" s="16"/>
    </row>
    <row r="142" spans="1:10" ht="25.5">
      <c r="A142" s="10">
        <v>71</v>
      </c>
      <c r="B142" s="11"/>
      <c r="C142" s="11" t="s">
        <v>104</v>
      </c>
      <c r="D142" s="57" t="s">
        <v>11</v>
      </c>
      <c r="E142" s="59">
        <v>4.8659999999999997</v>
      </c>
      <c r="F142" s="60"/>
      <c r="G142" s="67"/>
      <c r="H142" s="67"/>
    </row>
    <row r="143" spans="1:10">
      <c r="A143" s="14"/>
      <c r="B143" s="15"/>
      <c r="C143" s="52" t="s">
        <v>22</v>
      </c>
      <c r="D143" s="58" t="s">
        <v>11</v>
      </c>
      <c r="E143" s="108">
        <f>E142</f>
        <v>4.8659999999999997</v>
      </c>
      <c r="F143" s="111"/>
      <c r="G143" s="65">
        <f>E143*F143</f>
        <v>0</v>
      </c>
      <c r="H143" s="65"/>
      <c r="I143" s="42"/>
      <c r="J143" s="42"/>
    </row>
    <row r="144" spans="1:10">
      <c r="A144" s="14"/>
      <c r="B144" s="15" t="s">
        <v>168</v>
      </c>
      <c r="C144" s="52" t="s">
        <v>12</v>
      </c>
      <c r="D144" s="58" t="s">
        <v>10</v>
      </c>
      <c r="E144" s="108">
        <f>E142*1.5</f>
        <v>7.2989999999999995</v>
      </c>
      <c r="F144" s="111"/>
      <c r="G144" s="65">
        <f t="shared" ref="G144:G147" si="23">E144*F144</f>
        <v>0</v>
      </c>
      <c r="H144" s="65"/>
      <c r="I144" s="16"/>
    </row>
    <row r="145" spans="1:10" ht="25.5">
      <c r="A145" s="14">
        <v>72</v>
      </c>
      <c r="B145" s="15"/>
      <c r="C145" s="52" t="s">
        <v>225</v>
      </c>
      <c r="D145" s="58" t="s">
        <v>54</v>
      </c>
      <c r="E145" s="107">
        <v>204</v>
      </c>
      <c r="F145" s="111"/>
      <c r="G145" s="65">
        <f t="shared" si="23"/>
        <v>0</v>
      </c>
      <c r="H145" s="65"/>
      <c r="I145" s="16"/>
    </row>
    <row r="146" spans="1:10" ht="25.5">
      <c r="A146" s="14">
        <v>73</v>
      </c>
      <c r="B146" s="15"/>
      <c r="C146" s="52" t="s">
        <v>226</v>
      </c>
      <c r="D146" s="58" t="s">
        <v>54</v>
      </c>
      <c r="E146" s="107">
        <v>150</v>
      </c>
      <c r="F146" s="111"/>
      <c r="G146" s="65">
        <f t="shared" si="23"/>
        <v>0</v>
      </c>
      <c r="H146" s="65"/>
      <c r="I146" s="16"/>
    </row>
    <row r="147" spans="1:10" ht="25.5">
      <c r="A147" s="14">
        <v>74</v>
      </c>
      <c r="B147" s="15"/>
      <c r="C147" s="52" t="s">
        <v>105</v>
      </c>
      <c r="D147" s="58" t="s">
        <v>57</v>
      </c>
      <c r="E147" s="61">
        <v>2</v>
      </c>
      <c r="F147" s="111"/>
      <c r="G147" s="65">
        <f t="shared" si="23"/>
        <v>0</v>
      </c>
      <c r="H147" s="65"/>
      <c r="I147" s="16"/>
    </row>
    <row r="148" spans="1:10">
      <c r="A148" s="10">
        <v>75</v>
      </c>
      <c r="B148" s="11"/>
      <c r="C148" s="11" t="s">
        <v>106</v>
      </c>
      <c r="D148" s="57" t="s">
        <v>11</v>
      </c>
      <c r="E148" s="59">
        <v>4.8659999999999997</v>
      </c>
      <c r="F148" s="60"/>
      <c r="G148" s="67"/>
      <c r="H148" s="67"/>
    </row>
    <row r="149" spans="1:10">
      <c r="A149" s="14"/>
      <c r="B149" s="15"/>
      <c r="C149" s="52" t="s">
        <v>22</v>
      </c>
      <c r="D149" s="58" t="s">
        <v>11</v>
      </c>
      <c r="E149" s="108">
        <f>E148</f>
        <v>4.8659999999999997</v>
      </c>
      <c r="F149" s="111"/>
      <c r="G149" s="65">
        <f>E149*F149</f>
        <v>0</v>
      </c>
      <c r="H149" s="65"/>
      <c r="I149" s="42"/>
      <c r="J149" s="42"/>
    </row>
    <row r="150" spans="1:10">
      <c r="A150" s="14"/>
      <c r="B150" s="15" t="s">
        <v>165</v>
      </c>
      <c r="C150" s="52" t="s">
        <v>12</v>
      </c>
      <c r="D150" s="58" t="s">
        <v>10</v>
      </c>
      <c r="E150" s="108">
        <f>E148*4.38</f>
        <v>21.313079999999999</v>
      </c>
      <c r="F150" s="111"/>
      <c r="G150" s="65">
        <f t="shared" ref="G150" si="24">E150*F150</f>
        <v>0</v>
      </c>
      <c r="H150" s="65"/>
      <c r="I150" s="16"/>
    </row>
    <row r="151" spans="1:10">
      <c r="A151" s="14"/>
      <c r="B151" s="15"/>
      <c r="C151" s="52" t="s">
        <v>107</v>
      </c>
      <c r="D151" s="58" t="s">
        <v>161</v>
      </c>
      <c r="E151" s="107">
        <v>1</v>
      </c>
      <c r="F151" s="111"/>
      <c r="G151" s="65">
        <f>E151*F151</f>
        <v>0</v>
      </c>
      <c r="H151" s="65"/>
      <c r="I151" s="16"/>
    </row>
    <row r="152" spans="1:10" ht="31.9" customHeight="1">
      <c r="A152" s="14"/>
      <c r="B152" s="15"/>
      <c r="C152" s="72" t="s">
        <v>108</v>
      </c>
      <c r="D152" s="58"/>
      <c r="E152" s="61"/>
      <c r="F152" s="61"/>
      <c r="G152" s="65"/>
      <c r="H152" s="65"/>
      <c r="I152" s="16"/>
    </row>
    <row r="153" spans="1:10">
      <c r="A153" s="14"/>
      <c r="B153" s="15"/>
      <c r="C153" s="72" t="s">
        <v>109</v>
      </c>
      <c r="D153" s="58"/>
      <c r="E153" s="61"/>
      <c r="F153" s="61"/>
      <c r="G153" s="65"/>
      <c r="H153" s="65"/>
      <c r="I153" s="16"/>
    </row>
    <row r="154" spans="1:10" ht="51">
      <c r="A154" s="10">
        <v>76</v>
      </c>
      <c r="B154" s="11"/>
      <c r="C154" s="11" t="s">
        <v>87</v>
      </c>
      <c r="D154" s="57" t="s">
        <v>88</v>
      </c>
      <c r="E154" s="70">
        <v>3.0999999999999999E-3</v>
      </c>
      <c r="F154" s="60"/>
      <c r="G154" s="67"/>
      <c r="H154" s="67"/>
      <c r="I154" s="16"/>
    </row>
    <row r="155" spans="1:10">
      <c r="A155" s="14"/>
      <c r="B155" s="15"/>
      <c r="C155" s="52" t="s">
        <v>22</v>
      </c>
      <c r="D155" s="58" t="s">
        <v>19</v>
      </c>
      <c r="E155" s="61">
        <f>E154*1000</f>
        <v>3.1</v>
      </c>
      <c r="F155" s="111"/>
      <c r="G155" s="65">
        <f>E155*F155</f>
        <v>0</v>
      </c>
      <c r="H155" s="65"/>
      <c r="I155" s="16"/>
    </row>
    <row r="156" spans="1:10">
      <c r="A156" s="14"/>
      <c r="B156" s="15" t="s">
        <v>175</v>
      </c>
      <c r="C156" s="52" t="s">
        <v>12</v>
      </c>
      <c r="D156" s="58" t="s">
        <v>10</v>
      </c>
      <c r="E156" s="108">
        <f>32.07*E154</f>
        <v>9.9416999999999991E-2</v>
      </c>
      <c r="F156" s="111"/>
      <c r="G156" s="65">
        <f t="shared" ref="G156" si="25">E156*F156</f>
        <v>0</v>
      </c>
      <c r="H156" s="65"/>
      <c r="I156" s="16"/>
    </row>
    <row r="157" spans="1:10" ht="25.5">
      <c r="A157" s="10">
        <v>77</v>
      </c>
      <c r="B157" s="11"/>
      <c r="C157" s="11" t="s">
        <v>78</v>
      </c>
      <c r="D157" s="57" t="s">
        <v>79</v>
      </c>
      <c r="E157" s="60">
        <v>0.02</v>
      </c>
      <c r="F157" s="60"/>
      <c r="G157" s="67"/>
      <c r="H157" s="67"/>
      <c r="I157" s="16"/>
    </row>
    <row r="158" spans="1:10">
      <c r="A158" s="14"/>
      <c r="B158" s="15"/>
      <c r="C158" s="52" t="s">
        <v>22</v>
      </c>
      <c r="D158" s="58" t="s">
        <v>19</v>
      </c>
      <c r="E158" s="61">
        <f>E157*100</f>
        <v>2</v>
      </c>
      <c r="F158" s="111"/>
      <c r="G158" s="65">
        <f>E158*F158</f>
        <v>0</v>
      </c>
      <c r="H158" s="65"/>
      <c r="I158" s="16"/>
    </row>
    <row r="159" spans="1:10">
      <c r="A159" s="14"/>
      <c r="B159" s="15" t="s">
        <v>173</v>
      </c>
      <c r="C159" s="52" t="s">
        <v>12</v>
      </c>
      <c r="D159" s="58" t="s">
        <v>10</v>
      </c>
      <c r="E159" s="61">
        <f>25.39*E157</f>
        <v>0.50780000000000003</v>
      </c>
      <c r="F159" s="111"/>
      <c r="G159" s="65">
        <f t="shared" ref="G159:G163" si="26">E159*F159</f>
        <v>0</v>
      </c>
      <c r="H159" s="65"/>
      <c r="I159" s="16"/>
    </row>
    <row r="160" spans="1:10">
      <c r="A160" s="14"/>
      <c r="B160" s="15"/>
      <c r="C160" s="52" t="s">
        <v>80</v>
      </c>
      <c r="D160" s="58" t="s">
        <v>19</v>
      </c>
      <c r="E160" s="61">
        <f>E157*1.02*100</f>
        <v>2.04</v>
      </c>
      <c r="F160" s="111"/>
      <c r="G160" s="65">
        <f t="shared" si="26"/>
        <v>0</v>
      </c>
      <c r="H160" s="65"/>
      <c r="I160" s="16"/>
    </row>
    <row r="161" spans="1:10" ht="25.5">
      <c r="A161" s="14">
        <v>78</v>
      </c>
      <c r="B161" s="15"/>
      <c r="C161" s="52" t="s">
        <v>77</v>
      </c>
      <c r="D161" s="58" t="s">
        <v>11</v>
      </c>
      <c r="E161" s="88">
        <v>0.1084</v>
      </c>
      <c r="F161" s="111"/>
      <c r="G161" s="65">
        <f t="shared" si="26"/>
        <v>0</v>
      </c>
      <c r="H161" s="65"/>
      <c r="I161" s="16"/>
    </row>
    <row r="162" spans="1:10" ht="25.5">
      <c r="A162" s="14">
        <v>79</v>
      </c>
      <c r="B162" s="15"/>
      <c r="C162" s="52" t="s">
        <v>110</v>
      </c>
      <c r="D162" s="58" t="s">
        <v>11</v>
      </c>
      <c r="E162" s="88">
        <v>0.14699999999999999</v>
      </c>
      <c r="F162" s="111"/>
      <c r="G162" s="65">
        <f t="shared" si="26"/>
        <v>0</v>
      </c>
      <c r="H162" s="65"/>
      <c r="I162" s="16"/>
    </row>
    <row r="163" spans="1:10" ht="25.5">
      <c r="A163" s="14">
        <v>80</v>
      </c>
      <c r="B163" s="15"/>
      <c r="C163" s="52" t="s">
        <v>111</v>
      </c>
      <c r="D163" s="58" t="s">
        <v>11</v>
      </c>
      <c r="E163" s="88">
        <v>4.07E-2</v>
      </c>
      <c r="F163" s="111"/>
      <c r="G163" s="65">
        <f t="shared" si="26"/>
        <v>0</v>
      </c>
      <c r="H163" s="65"/>
      <c r="I163" s="16"/>
    </row>
    <row r="164" spans="1:10">
      <c r="A164" s="10">
        <v>81</v>
      </c>
      <c r="B164" s="11"/>
      <c r="C164" s="11" t="s">
        <v>112</v>
      </c>
      <c r="D164" s="57" t="s">
        <v>11</v>
      </c>
      <c r="E164" s="70">
        <f>SUM(E161:E163)</f>
        <v>0.29609999999999997</v>
      </c>
      <c r="F164" s="60"/>
      <c r="G164" s="67"/>
      <c r="H164" s="67"/>
      <c r="I164" s="16"/>
    </row>
    <row r="165" spans="1:10">
      <c r="A165" s="14"/>
      <c r="B165" s="15"/>
      <c r="C165" s="52" t="s">
        <v>22</v>
      </c>
      <c r="D165" s="58" t="s">
        <v>11</v>
      </c>
      <c r="E165" s="88">
        <f>E164</f>
        <v>0.29609999999999997</v>
      </c>
      <c r="F165" s="111"/>
      <c r="G165" s="65">
        <f>E165*F165</f>
        <v>0</v>
      </c>
      <c r="H165" s="65"/>
      <c r="I165" s="16"/>
    </row>
    <row r="166" spans="1:10">
      <c r="A166" s="14"/>
      <c r="B166" s="15"/>
      <c r="C166" s="52" t="s">
        <v>12</v>
      </c>
      <c r="D166" s="58" t="s">
        <v>10</v>
      </c>
      <c r="E166" s="61">
        <f>E159</f>
        <v>0.50780000000000003</v>
      </c>
      <c r="F166" s="111"/>
      <c r="G166" s="65">
        <f t="shared" ref="G166" si="27">E166*F166</f>
        <v>0</v>
      </c>
      <c r="H166" s="65"/>
      <c r="I166" s="16"/>
    </row>
    <row r="167" spans="1:10" ht="25.5">
      <c r="A167" s="10">
        <v>82</v>
      </c>
      <c r="B167" s="11"/>
      <c r="C167" s="11" t="s">
        <v>113</v>
      </c>
      <c r="D167" s="57" t="s">
        <v>79</v>
      </c>
      <c r="E167" s="70">
        <v>1.0999999999999999E-2</v>
      </c>
      <c r="F167" s="60"/>
      <c r="G167" s="67"/>
      <c r="H167" s="67"/>
      <c r="I167" s="16"/>
    </row>
    <row r="168" spans="1:10">
      <c r="A168" s="14"/>
      <c r="B168" s="15" t="s">
        <v>178</v>
      </c>
      <c r="C168" s="52" t="s">
        <v>22</v>
      </c>
      <c r="D168" s="58" t="s">
        <v>19</v>
      </c>
      <c r="E168" s="61">
        <f>E167*100</f>
        <v>1.0999999999999999</v>
      </c>
      <c r="F168" s="111"/>
      <c r="G168" s="65">
        <f>E168*F168</f>
        <v>0</v>
      </c>
      <c r="H168" s="65"/>
      <c r="I168" s="16"/>
    </row>
    <row r="169" spans="1:10" ht="38.25">
      <c r="A169" s="10">
        <v>83</v>
      </c>
      <c r="B169" s="11"/>
      <c r="C169" s="11" t="s">
        <v>114</v>
      </c>
      <c r="D169" s="57" t="s">
        <v>11</v>
      </c>
      <c r="E169" s="59">
        <v>4.1980000000000004</v>
      </c>
      <c r="F169" s="60"/>
      <c r="G169" s="67"/>
      <c r="H169" s="67"/>
      <c r="I169" s="16"/>
    </row>
    <row r="170" spans="1:10">
      <c r="A170" s="14"/>
      <c r="B170" s="15"/>
      <c r="C170" s="52" t="s">
        <v>22</v>
      </c>
      <c r="D170" s="58" t="s">
        <v>11</v>
      </c>
      <c r="E170" s="108">
        <f>E169</f>
        <v>4.1980000000000004</v>
      </c>
      <c r="F170" s="111"/>
      <c r="G170" s="65">
        <f>E170*F170</f>
        <v>0</v>
      </c>
      <c r="H170" s="65"/>
      <c r="I170" s="42"/>
      <c r="J170" s="42"/>
    </row>
    <row r="171" spans="1:10">
      <c r="A171" s="14"/>
      <c r="B171" s="15" t="s">
        <v>179</v>
      </c>
      <c r="C171" s="52" t="s">
        <v>12</v>
      </c>
      <c r="D171" s="58" t="s">
        <v>10</v>
      </c>
      <c r="E171" s="108">
        <f>E169*4.4</f>
        <v>18.471200000000003</v>
      </c>
      <c r="F171" s="111"/>
      <c r="G171" s="65">
        <f t="shared" ref="G171:G172" si="28">E171*F171</f>
        <v>0</v>
      </c>
      <c r="H171" s="65"/>
      <c r="I171" s="16"/>
    </row>
    <row r="172" spans="1:10">
      <c r="A172" s="14">
        <v>84</v>
      </c>
      <c r="B172" s="15"/>
      <c r="C172" s="52" t="s">
        <v>115</v>
      </c>
      <c r="D172" s="58" t="s">
        <v>11</v>
      </c>
      <c r="E172" s="108">
        <f>E169</f>
        <v>4.1980000000000004</v>
      </c>
      <c r="F172" s="111"/>
      <c r="G172" s="65">
        <f t="shared" si="28"/>
        <v>0</v>
      </c>
      <c r="H172" s="65"/>
      <c r="I172" s="16"/>
    </row>
    <row r="173" spans="1:10" ht="25.5">
      <c r="A173" s="10">
        <v>85</v>
      </c>
      <c r="B173" s="11"/>
      <c r="C173" s="11" t="s">
        <v>116</v>
      </c>
      <c r="D173" s="57" t="s">
        <v>11</v>
      </c>
      <c r="E173" s="59">
        <f>E169</f>
        <v>4.1980000000000004</v>
      </c>
      <c r="F173" s="60"/>
      <c r="G173" s="67"/>
      <c r="H173" s="67"/>
      <c r="I173" s="16"/>
    </row>
    <row r="174" spans="1:10">
      <c r="A174" s="14"/>
      <c r="B174" s="15"/>
      <c r="C174" s="52" t="s">
        <v>22</v>
      </c>
      <c r="D174" s="58" t="s">
        <v>11</v>
      </c>
      <c r="E174" s="108">
        <f>E173</f>
        <v>4.1980000000000004</v>
      </c>
      <c r="F174" s="111"/>
      <c r="G174" s="65">
        <f>E174*F174</f>
        <v>0</v>
      </c>
      <c r="H174" s="65"/>
      <c r="I174" s="42"/>
      <c r="J174" s="42"/>
    </row>
    <row r="175" spans="1:10">
      <c r="A175" s="14"/>
      <c r="B175" s="15" t="s">
        <v>181</v>
      </c>
      <c r="C175" s="52" t="s">
        <v>12</v>
      </c>
      <c r="D175" s="58" t="s">
        <v>10</v>
      </c>
      <c r="E175" s="108">
        <f>E173*5.83</f>
        <v>24.474340000000002</v>
      </c>
      <c r="F175" s="111"/>
      <c r="G175" s="65">
        <f t="shared" ref="G175:G182" si="29">E175*F175</f>
        <v>0</v>
      </c>
      <c r="H175" s="65"/>
      <c r="I175" s="16"/>
    </row>
    <row r="176" spans="1:10">
      <c r="A176" s="14"/>
      <c r="B176" s="15"/>
      <c r="C176" s="52" t="s">
        <v>107</v>
      </c>
      <c r="D176" s="58" t="s">
        <v>161</v>
      </c>
      <c r="E176" s="107">
        <v>1</v>
      </c>
      <c r="F176" s="111"/>
      <c r="G176" s="65">
        <f>E176*F176</f>
        <v>0</v>
      </c>
      <c r="H176" s="65"/>
      <c r="I176" s="16"/>
    </row>
    <row r="177" spans="1:10" ht="25.5">
      <c r="A177" s="14">
        <v>86</v>
      </c>
      <c r="B177" s="15"/>
      <c r="C177" s="52" t="s">
        <v>117</v>
      </c>
      <c r="D177" s="58" t="s">
        <v>57</v>
      </c>
      <c r="E177" s="107">
        <v>4</v>
      </c>
      <c r="F177" s="111"/>
      <c r="G177" s="65">
        <f t="shared" si="29"/>
        <v>0</v>
      </c>
      <c r="H177" s="65"/>
      <c r="I177" s="16"/>
    </row>
    <row r="178" spans="1:10" ht="25.5">
      <c r="A178" s="14">
        <v>87</v>
      </c>
      <c r="B178" s="15"/>
      <c r="C178" s="52" t="s">
        <v>118</v>
      </c>
      <c r="D178" s="58" t="s">
        <v>57</v>
      </c>
      <c r="E178" s="107">
        <v>8</v>
      </c>
      <c r="F178" s="111"/>
      <c r="G178" s="65">
        <f t="shared" si="29"/>
        <v>0</v>
      </c>
      <c r="H178" s="65"/>
      <c r="I178" s="16"/>
    </row>
    <row r="179" spans="1:10">
      <c r="A179" s="14">
        <v>88</v>
      </c>
      <c r="B179" s="15"/>
      <c r="C179" s="52" t="s">
        <v>119</v>
      </c>
      <c r="D179" s="58" t="s">
        <v>57</v>
      </c>
      <c r="E179" s="107">
        <v>8</v>
      </c>
      <c r="F179" s="111"/>
      <c r="G179" s="65">
        <f t="shared" si="29"/>
        <v>0</v>
      </c>
      <c r="H179" s="65"/>
      <c r="I179" s="16"/>
    </row>
    <row r="180" spans="1:10" ht="25.5">
      <c r="A180" s="14">
        <v>89</v>
      </c>
      <c r="B180" s="15"/>
      <c r="C180" s="52" t="s">
        <v>120</v>
      </c>
      <c r="D180" s="58" t="s">
        <v>57</v>
      </c>
      <c r="E180" s="107">
        <v>16</v>
      </c>
      <c r="F180" s="111"/>
      <c r="G180" s="65">
        <f t="shared" si="29"/>
        <v>0</v>
      </c>
      <c r="H180" s="65"/>
      <c r="I180" s="16"/>
    </row>
    <row r="181" spans="1:10" ht="25.5">
      <c r="A181" s="14">
        <v>90</v>
      </c>
      <c r="B181" s="15"/>
      <c r="C181" s="52" t="s">
        <v>121</v>
      </c>
      <c r="D181" s="58" t="s">
        <v>57</v>
      </c>
      <c r="E181" s="107">
        <v>8</v>
      </c>
      <c r="F181" s="111"/>
      <c r="G181" s="65">
        <f t="shared" si="29"/>
        <v>0</v>
      </c>
      <c r="H181" s="65"/>
      <c r="I181" s="16"/>
    </row>
    <row r="182" spans="1:10">
      <c r="A182" s="14">
        <v>91</v>
      </c>
      <c r="B182" s="15"/>
      <c r="C182" s="52" t="s">
        <v>122</v>
      </c>
      <c r="D182" s="58" t="s">
        <v>57</v>
      </c>
      <c r="E182" s="107">
        <v>8</v>
      </c>
      <c r="F182" s="111"/>
      <c r="G182" s="65">
        <f t="shared" si="29"/>
        <v>0</v>
      </c>
      <c r="H182" s="65"/>
      <c r="I182" s="16"/>
    </row>
    <row r="183" spans="1:10" ht="45" customHeight="1">
      <c r="A183" s="14"/>
      <c r="B183" s="15"/>
      <c r="C183" s="72" t="s">
        <v>123</v>
      </c>
      <c r="D183" s="58"/>
      <c r="E183" s="61"/>
      <c r="F183" s="61"/>
      <c r="G183" s="65"/>
      <c r="H183" s="65"/>
      <c r="I183" s="16"/>
    </row>
    <row r="184" spans="1:10" ht="25.5">
      <c r="A184" s="10">
        <v>92</v>
      </c>
      <c r="B184" s="11"/>
      <c r="C184" s="11" t="s">
        <v>124</v>
      </c>
      <c r="D184" s="57" t="s">
        <v>11</v>
      </c>
      <c r="E184" s="70">
        <v>4.8183999999999996</v>
      </c>
      <c r="F184" s="60"/>
      <c r="G184" s="67"/>
      <c r="H184" s="67"/>
      <c r="I184" s="16"/>
    </row>
    <row r="185" spans="1:10">
      <c r="A185" s="14"/>
      <c r="B185" s="15"/>
      <c r="C185" s="52" t="s">
        <v>22</v>
      </c>
      <c r="D185" s="58" t="s">
        <v>11</v>
      </c>
      <c r="E185" s="108">
        <f>E184</f>
        <v>4.8183999999999996</v>
      </c>
      <c r="F185" s="111"/>
      <c r="G185" s="65">
        <f>E185*F185</f>
        <v>0</v>
      </c>
      <c r="H185" s="65"/>
      <c r="I185" s="42"/>
      <c r="J185" s="42"/>
    </row>
    <row r="186" spans="1:10">
      <c r="A186" s="14"/>
      <c r="B186" s="15" t="s">
        <v>180</v>
      </c>
      <c r="C186" s="52" t="s">
        <v>12</v>
      </c>
      <c r="D186" s="58" t="s">
        <v>10</v>
      </c>
      <c r="E186" s="108">
        <f>E184*6.4</f>
        <v>30.837759999999999</v>
      </c>
      <c r="F186" s="111"/>
      <c r="G186" s="65">
        <f t="shared" ref="G186:G187" si="30">E186*F186</f>
        <v>0</v>
      </c>
      <c r="H186" s="65"/>
      <c r="I186" s="16"/>
    </row>
    <row r="187" spans="1:10">
      <c r="A187" s="14">
        <v>93</v>
      </c>
      <c r="B187" s="15"/>
      <c r="C187" s="52" t="s">
        <v>125</v>
      </c>
      <c r="D187" s="58" t="s">
        <v>11</v>
      </c>
      <c r="E187" s="108">
        <v>1.474</v>
      </c>
      <c r="F187" s="111"/>
      <c r="G187" s="65">
        <f t="shared" si="30"/>
        <v>0</v>
      </c>
      <c r="H187" s="65"/>
      <c r="I187" s="16"/>
    </row>
    <row r="188" spans="1:10">
      <c r="A188" s="14">
        <v>94</v>
      </c>
      <c r="B188" s="15"/>
      <c r="C188" s="52" t="s">
        <v>126</v>
      </c>
      <c r="D188" s="58" t="s">
        <v>11</v>
      </c>
      <c r="E188" s="88">
        <v>3.3443999999999998</v>
      </c>
      <c r="F188" s="111"/>
      <c r="G188" s="65">
        <f t="shared" ref="G188" si="31">E188*F188</f>
        <v>0</v>
      </c>
      <c r="H188" s="65"/>
      <c r="I188" s="16"/>
    </row>
    <row r="189" spans="1:10" ht="25.5">
      <c r="A189" s="10">
        <v>95</v>
      </c>
      <c r="B189" s="11"/>
      <c r="C189" s="11" t="s">
        <v>127</v>
      </c>
      <c r="D189" s="57" t="s">
        <v>11</v>
      </c>
      <c r="E189" s="70">
        <f>E184</f>
        <v>4.8183999999999996</v>
      </c>
      <c r="F189" s="60"/>
      <c r="G189" s="67"/>
      <c r="H189" s="67"/>
      <c r="I189" s="16"/>
    </row>
    <row r="190" spans="1:10">
      <c r="A190" s="14"/>
      <c r="B190" s="15"/>
      <c r="C190" s="52" t="s">
        <v>22</v>
      </c>
      <c r="D190" s="58" t="s">
        <v>11</v>
      </c>
      <c r="E190" s="108">
        <f>E189</f>
        <v>4.8183999999999996</v>
      </c>
      <c r="F190" s="111"/>
      <c r="G190" s="65">
        <f>E190*F190</f>
        <v>0</v>
      </c>
      <c r="H190" s="65"/>
      <c r="I190" s="42"/>
      <c r="J190" s="42"/>
    </row>
    <row r="191" spans="1:10">
      <c r="A191" s="14"/>
      <c r="B191" s="15" t="s">
        <v>181</v>
      </c>
      <c r="C191" s="52" t="s">
        <v>12</v>
      </c>
      <c r="D191" s="58" t="s">
        <v>10</v>
      </c>
      <c r="E191" s="108">
        <f>E189*5.83</f>
        <v>28.091271999999996</v>
      </c>
      <c r="F191" s="111"/>
      <c r="G191" s="65">
        <f t="shared" ref="G191" si="32">E191*F191</f>
        <v>0</v>
      </c>
      <c r="H191" s="65"/>
      <c r="I191" s="16"/>
    </row>
    <row r="192" spans="1:10">
      <c r="A192" s="14"/>
      <c r="B192" s="15"/>
      <c r="C192" s="52" t="s">
        <v>107</v>
      </c>
      <c r="D192" s="58" t="s">
        <v>161</v>
      </c>
      <c r="E192" s="107">
        <v>1</v>
      </c>
      <c r="F192" s="111"/>
      <c r="G192" s="65">
        <f>E192*F192</f>
        <v>0</v>
      </c>
      <c r="H192" s="65"/>
      <c r="I192" s="16"/>
    </row>
    <row r="193" spans="1:10" ht="40.15" customHeight="1">
      <c r="A193" s="14"/>
      <c r="B193" s="15"/>
      <c r="C193" s="72" t="s">
        <v>128</v>
      </c>
      <c r="D193" s="58"/>
      <c r="E193" s="61"/>
      <c r="F193" s="61"/>
      <c r="G193" s="65"/>
      <c r="H193" s="65"/>
      <c r="I193" s="16"/>
    </row>
    <row r="194" spans="1:10" ht="25.5">
      <c r="A194" s="10">
        <v>96</v>
      </c>
      <c r="B194" s="11"/>
      <c r="C194" s="11" t="s">
        <v>129</v>
      </c>
      <c r="D194" s="57" t="s">
        <v>11</v>
      </c>
      <c r="E194" s="59">
        <v>0.56000000000000005</v>
      </c>
      <c r="F194" s="60"/>
      <c r="G194" s="67"/>
      <c r="H194" s="67"/>
      <c r="I194" s="16"/>
    </row>
    <row r="195" spans="1:10">
      <c r="A195" s="14"/>
      <c r="B195" s="15"/>
      <c r="C195" s="52" t="s">
        <v>22</v>
      </c>
      <c r="D195" s="58" t="s">
        <v>11</v>
      </c>
      <c r="E195" s="108">
        <f>E194</f>
        <v>0.56000000000000005</v>
      </c>
      <c r="F195" s="111"/>
      <c r="G195" s="65">
        <f>E195*F195</f>
        <v>0</v>
      </c>
      <c r="H195" s="65"/>
      <c r="I195" s="42"/>
      <c r="J195" s="42"/>
    </row>
    <row r="196" spans="1:10">
      <c r="A196" s="14"/>
      <c r="B196" s="15" t="s">
        <v>180</v>
      </c>
      <c r="C196" s="52" t="s">
        <v>12</v>
      </c>
      <c r="D196" s="58" t="s">
        <v>10</v>
      </c>
      <c r="E196" s="108">
        <f>E194*6.4</f>
        <v>3.5840000000000005</v>
      </c>
      <c r="F196" s="111"/>
      <c r="G196" s="65">
        <f t="shared" ref="G196:G197" si="33">E196*F196</f>
        <v>0</v>
      </c>
      <c r="H196" s="65"/>
      <c r="I196" s="16"/>
    </row>
    <row r="197" spans="1:10">
      <c r="A197" s="14">
        <v>97</v>
      </c>
      <c r="B197" s="15"/>
      <c r="C197" s="52" t="s">
        <v>130</v>
      </c>
      <c r="D197" s="58" t="s">
        <v>11</v>
      </c>
      <c r="E197" s="108">
        <f>E194</f>
        <v>0.56000000000000005</v>
      </c>
      <c r="F197" s="111"/>
      <c r="G197" s="65">
        <f t="shared" si="33"/>
        <v>0</v>
      </c>
      <c r="H197" s="65"/>
      <c r="I197" s="16"/>
    </row>
    <row r="198" spans="1:10" ht="38.25">
      <c r="A198" s="10">
        <v>98</v>
      </c>
      <c r="B198" s="11"/>
      <c r="C198" s="11" t="s">
        <v>131</v>
      </c>
      <c r="D198" s="57" t="s">
        <v>11</v>
      </c>
      <c r="E198" s="59">
        <f>E194</f>
        <v>0.56000000000000005</v>
      </c>
      <c r="F198" s="60"/>
      <c r="G198" s="67"/>
      <c r="H198" s="67"/>
      <c r="I198" s="16"/>
    </row>
    <row r="199" spans="1:10">
      <c r="A199" s="14"/>
      <c r="B199" s="15"/>
      <c r="C199" s="52" t="s">
        <v>22</v>
      </c>
      <c r="D199" s="58" t="s">
        <v>11</v>
      </c>
      <c r="E199" s="108">
        <f>E198</f>
        <v>0.56000000000000005</v>
      </c>
      <c r="F199" s="111"/>
      <c r="G199" s="65">
        <f>E199*F199</f>
        <v>0</v>
      </c>
      <c r="H199" s="65"/>
      <c r="I199" s="42"/>
      <c r="J199" s="42"/>
    </row>
    <row r="200" spans="1:10">
      <c r="A200" s="14"/>
      <c r="B200" s="15" t="s">
        <v>182</v>
      </c>
      <c r="C200" s="52" t="s">
        <v>12</v>
      </c>
      <c r="D200" s="58" t="s">
        <v>10</v>
      </c>
      <c r="E200" s="108">
        <f>E198*4.91</f>
        <v>2.7496000000000005</v>
      </c>
      <c r="F200" s="111"/>
      <c r="G200" s="65">
        <f t="shared" ref="G200" si="34">E200*F200</f>
        <v>0</v>
      </c>
      <c r="H200" s="65"/>
      <c r="I200" s="16"/>
    </row>
    <row r="201" spans="1:10">
      <c r="A201" s="14"/>
      <c r="B201" s="15"/>
      <c r="C201" s="52" t="s">
        <v>107</v>
      </c>
      <c r="D201" s="58" t="s">
        <v>161</v>
      </c>
      <c r="E201" s="107">
        <v>1</v>
      </c>
      <c r="F201" s="111"/>
      <c r="G201" s="65">
        <f>E201*F201</f>
        <v>0</v>
      </c>
      <c r="H201" s="65"/>
      <c r="I201" s="16"/>
    </row>
    <row r="202" spans="1:10" ht="27.6" customHeight="1">
      <c r="A202" s="14"/>
      <c r="B202" s="15"/>
      <c r="C202" s="72" t="s">
        <v>132</v>
      </c>
      <c r="D202" s="58"/>
      <c r="E202" s="61"/>
      <c r="F202" s="61"/>
      <c r="G202" s="65"/>
      <c r="H202" s="65"/>
      <c r="I202" s="16"/>
    </row>
    <row r="203" spans="1:10" ht="25.5">
      <c r="A203" s="10">
        <v>99</v>
      </c>
      <c r="B203" s="11"/>
      <c r="C203" s="11" t="s">
        <v>129</v>
      </c>
      <c r="D203" s="57" t="s">
        <v>11</v>
      </c>
      <c r="E203" s="59">
        <v>0.63800000000000001</v>
      </c>
      <c r="F203" s="60"/>
      <c r="G203" s="67"/>
      <c r="H203" s="67"/>
      <c r="I203" s="16"/>
    </row>
    <row r="204" spans="1:10">
      <c r="A204" s="14"/>
      <c r="B204" s="15"/>
      <c r="C204" s="52" t="s">
        <v>22</v>
      </c>
      <c r="D204" s="58" t="s">
        <v>11</v>
      </c>
      <c r="E204" s="108">
        <f>E203</f>
        <v>0.63800000000000001</v>
      </c>
      <c r="F204" s="111"/>
      <c r="G204" s="65">
        <f>E204*F204</f>
        <v>0</v>
      </c>
      <c r="H204" s="65"/>
      <c r="I204" s="42"/>
      <c r="J204" s="42"/>
    </row>
    <row r="205" spans="1:10">
      <c r="A205" s="14"/>
      <c r="B205" s="15" t="s">
        <v>180</v>
      </c>
      <c r="C205" s="52" t="s">
        <v>12</v>
      </c>
      <c r="D205" s="58" t="s">
        <v>10</v>
      </c>
      <c r="E205" s="108">
        <f>E203*6.4</f>
        <v>4.0832000000000006</v>
      </c>
      <c r="F205" s="111"/>
      <c r="G205" s="65">
        <f t="shared" ref="G205:G206" si="35">E205*F205</f>
        <v>0</v>
      </c>
      <c r="H205" s="65"/>
      <c r="I205" s="16"/>
    </row>
    <row r="206" spans="1:10">
      <c r="A206" s="14">
        <v>100</v>
      </c>
      <c r="B206" s="15"/>
      <c r="C206" s="52" t="s">
        <v>130</v>
      </c>
      <c r="D206" s="58" t="s">
        <v>11</v>
      </c>
      <c r="E206" s="108">
        <f>E203</f>
        <v>0.63800000000000001</v>
      </c>
      <c r="F206" s="111"/>
      <c r="G206" s="65">
        <f t="shared" si="35"/>
        <v>0</v>
      </c>
      <c r="H206" s="65"/>
      <c r="I206" s="16"/>
    </row>
    <row r="207" spans="1:10" ht="38.25">
      <c r="A207" s="10">
        <v>101</v>
      </c>
      <c r="B207" s="11"/>
      <c r="C207" s="11" t="s">
        <v>131</v>
      </c>
      <c r="D207" s="57" t="s">
        <v>11</v>
      </c>
      <c r="E207" s="59">
        <f>E203</f>
        <v>0.63800000000000001</v>
      </c>
      <c r="F207" s="60"/>
      <c r="G207" s="67"/>
      <c r="H207" s="67"/>
      <c r="I207" s="16"/>
    </row>
    <row r="208" spans="1:10">
      <c r="A208" s="14"/>
      <c r="B208" s="15"/>
      <c r="C208" s="52" t="s">
        <v>22</v>
      </c>
      <c r="D208" s="58" t="s">
        <v>11</v>
      </c>
      <c r="E208" s="108">
        <f>E207</f>
        <v>0.63800000000000001</v>
      </c>
      <c r="F208" s="111"/>
      <c r="G208" s="65">
        <f>E208*F208</f>
        <v>0</v>
      </c>
      <c r="H208" s="65"/>
      <c r="I208" s="42"/>
      <c r="J208" s="42"/>
    </row>
    <row r="209" spans="1:10">
      <c r="A209" s="14"/>
      <c r="B209" s="15" t="s">
        <v>182</v>
      </c>
      <c r="C209" s="52" t="s">
        <v>12</v>
      </c>
      <c r="D209" s="58" t="s">
        <v>10</v>
      </c>
      <c r="E209" s="108">
        <f>E207*4.91</f>
        <v>3.1325800000000004</v>
      </c>
      <c r="F209" s="111"/>
      <c r="G209" s="65">
        <f t="shared" ref="G209" si="36">E209*F209</f>
        <v>0</v>
      </c>
      <c r="H209" s="65"/>
      <c r="I209" s="16"/>
    </row>
    <row r="210" spans="1:10">
      <c r="A210" s="14"/>
      <c r="B210" s="15"/>
      <c r="C210" s="52" t="s">
        <v>107</v>
      </c>
      <c r="D210" s="58" t="s">
        <v>161</v>
      </c>
      <c r="E210" s="107">
        <v>1</v>
      </c>
      <c r="F210" s="111"/>
      <c r="G210" s="65">
        <f>E210*F210</f>
        <v>0</v>
      </c>
      <c r="H210" s="65"/>
      <c r="I210" s="16"/>
    </row>
    <row r="211" spans="1:10" ht="27.6" customHeight="1">
      <c r="A211" s="14"/>
      <c r="B211" s="15"/>
      <c r="C211" s="72" t="s">
        <v>133</v>
      </c>
      <c r="D211" s="58"/>
      <c r="E211" s="61"/>
      <c r="F211" s="61"/>
      <c r="G211" s="65"/>
      <c r="H211" s="65"/>
      <c r="I211" s="16"/>
    </row>
    <row r="212" spans="1:10" ht="25.5">
      <c r="A212" s="10">
        <v>102</v>
      </c>
      <c r="B212" s="11"/>
      <c r="C212" s="11" t="s">
        <v>129</v>
      </c>
      <c r="D212" s="57" t="s">
        <v>11</v>
      </c>
      <c r="E212" s="59">
        <v>0.47</v>
      </c>
      <c r="F212" s="60"/>
      <c r="G212" s="67"/>
      <c r="H212" s="67"/>
      <c r="I212" s="16"/>
    </row>
    <row r="213" spans="1:10">
      <c r="A213" s="14"/>
      <c r="B213" s="15"/>
      <c r="C213" s="52" t="s">
        <v>22</v>
      </c>
      <c r="D213" s="58" t="s">
        <v>11</v>
      </c>
      <c r="E213" s="108">
        <f>E212</f>
        <v>0.47</v>
      </c>
      <c r="F213" s="111"/>
      <c r="G213" s="65">
        <f>E213*F213</f>
        <v>0</v>
      </c>
      <c r="H213" s="65"/>
      <c r="I213" s="42"/>
      <c r="J213" s="42"/>
    </row>
    <row r="214" spans="1:10">
      <c r="A214" s="14"/>
      <c r="B214" s="15" t="s">
        <v>180</v>
      </c>
      <c r="C214" s="52" t="s">
        <v>12</v>
      </c>
      <c r="D214" s="58" t="s">
        <v>10</v>
      </c>
      <c r="E214" s="108">
        <f>E212*6.4</f>
        <v>3.008</v>
      </c>
      <c r="F214" s="111"/>
      <c r="G214" s="65">
        <f t="shared" ref="G214:G215" si="37">E214*F214</f>
        <v>0</v>
      </c>
      <c r="H214" s="65"/>
      <c r="I214" s="16"/>
    </row>
    <row r="215" spans="1:10">
      <c r="A215" s="14">
        <v>103</v>
      </c>
      <c r="B215" s="15"/>
      <c r="C215" s="52" t="s">
        <v>130</v>
      </c>
      <c r="D215" s="58" t="s">
        <v>11</v>
      </c>
      <c r="E215" s="108">
        <f>E212</f>
        <v>0.47</v>
      </c>
      <c r="F215" s="111"/>
      <c r="G215" s="65">
        <f t="shared" si="37"/>
        <v>0</v>
      </c>
      <c r="H215" s="65"/>
      <c r="I215" s="16"/>
    </row>
    <row r="216" spans="1:10">
      <c r="A216" s="10">
        <v>104</v>
      </c>
      <c r="B216" s="11"/>
      <c r="C216" s="11" t="s">
        <v>134</v>
      </c>
      <c r="D216" s="57" t="s">
        <v>11</v>
      </c>
      <c r="E216" s="59">
        <f>E212</f>
        <v>0.47</v>
      </c>
      <c r="F216" s="60"/>
      <c r="G216" s="67"/>
      <c r="H216" s="67"/>
      <c r="I216" s="16"/>
    </row>
    <row r="217" spans="1:10">
      <c r="A217" s="14"/>
      <c r="B217" s="15"/>
      <c r="C217" s="52" t="s">
        <v>22</v>
      </c>
      <c r="D217" s="58" t="s">
        <v>11</v>
      </c>
      <c r="E217" s="108">
        <f>E216</f>
        <v>0.47</v>
      </c>
      <c r="F217" s="111"/>
      <c r="G217" s="65">
        <f>E217*F217</f>
        <v>0</v>
      </c>
      <c r="H217" s="65"/>
      <c r="I217" s="42"/>
      <c r="J217" s="42"/>
    </row>
    <row r="218" spans="1:10">
      <c r="A218" s="14"/>
      <c r="B218" s="15" t="s">
        <v>182</v>
      </c>
      <c r="C218" s="52" t="s">
        <v>12</v>
      </c>
      <c r="D218" s="58" t="s">
        <v>10</v>
      </c>
      <c r="E218" s="108">
        <f>E216*4.91</f>
        <v>2.3077000000000001</v>
      </c>
      <c r="F218" s="111"/>
      <c r="G218" s="65">
        <f t="shared" ref="G218" si="38">E218*F218</f>
        <v>0</v>
      </c>
      <c r="H218" s="65"/>
      <c r="I218" s="16"/>
    </row>
    <row r="219" spans="1:10">
      <c r="A219" s="14"/>
      <c r="B219" s="15"/>
      <c r="C219" s="52" t="s">
        <v>107</v>
      </c>
      <c r="D219" s="58" t="s">
        <v>161</v>
      </c>
      <c r="E219" s="107">
        <v>1</v>
      </c>
      <c r="F219" s="111"/>
      <c r="G219" s="65">
        <f>E219*F219</f>
        <v>0</v>
      </c>
      <c r="H219" s="65"/>
      <c r="I219" s="16"/>
    </row>
    <row r="220" spans="1:10" ht="40.9" customHeight="1">
      <c r="A220" s="14"/>
      <c r="B220" s="15"/>
      <c r="C220" s="72" t="s">
        <v>135</v>
      </c>
      <c r="D220" s="58"/>
      <c r="E220" s="61"/>
      <c r="F220" s="61"/>
      <c r="G220" s="65"/>
      <c r="H220" s="65"/>
      <c r="I220" s="16"/>
    </row>
    <row r="221" spans="1:10" ht="25.5">
      <c r="A221" s="10"/>
      <c r="B221" s="11"/>
      <c r="C221" s="11" t="s">
        <v>136</v>
      </c>
      <c r="D221" s="57" t="s">
        <v>11</v>
      </c>
      <c r="E221" s="70">
        <v>7.51E-2</v>
      </c>
      <c r="F221" s="60"/>
      <c r="G221" s="67"/>
      <c r="H221" s="67"/>
      <c r="I221" s="16"/>
    </row>
    <row r="222" spans="1:10">
      <c r="A222" s="14"/>
      <c r="B222" s="15"/>
      <c r="C222" s="52" t="s">
        <v>22</v>
      </c>
      <c r="D222" s="58" t="s">
        <v>11</v>
      </c>
      <c r="E222" s="88">
        <f>E221</f>
        <v>7.51E-2</v>
      </c>
      <c r="F222" s="111"/>
      <c r="G222" s="65">
        <f>E222*F222</f>
        <v>0</v>
      </c>
      <c r="H222" s="65"/>
      <c r="I222" s="42"/>
      <c r="J222" s="42"/>
    </row>
    <row r="223" spans="1:10">
      <c r="A223" s="14"/>
      <c r="B223" s="15" t="s">
        <v>180</v>
      </c>
      <c r="C223" s="52" t="s">
        <v>12</v>
      </c>
      <c r="D223" s="58" t="s">
        <v>10</v>
      </c>
      <c r="E223" s="108">
        <f>E221*6.4</f>
        <v>0.48064000000000001</v>
      </c>
      <c r="F223" s="111"/>
      <c r="G223" s="65">
        <f t="shared" ref="G223:G224" si="39">E223*F223</f>
        <v>0</v>
      </c>
      <c r="H223" s="65"/>
      <c r="I223" s="16"/>
    </row>
    <row r="224" spans="1:10">
      <c r="A224" s="14">
        <v>105</v>
      </c>
      <c r="B224" s="15"/>
      <c r="C224" s="52" t="s">
        <v>137</v>
      </c>
      <c r="D224" s="58" t="s">
        <v>11</v>
      </c>
      <c r="E224" s="88">
        <f>E221</f>
        <v>7.51E-2</v>
      </c>
      <c r="F224" s="111"/>
      <c r="G224" s="65">
        <f t="shared" si="39"/>
        <v>0</v>
      </c>
      <c r="H224" s="65"/>
      <c r="I224" s="16"/>
    </row>
    <row r="225" spans="1:10">
      <c r="A225" s="10">
        <v>106</v>
      </c>
      <c r="B225" s="11"/>
      <c r="C225" s="11" t="s">
        <v>138</v>
      </c>
      <c r="D225" s="57" t="s">
        <v>11</v>
      </c>
      <c r="E225" s="59">
        <f>E221</f>
        <v>7.51E-2</v>
      </c>
      <c r="F225" s="60"/>
      <c r="G225" s="67"/>
      <c r="H225" s="67"/>
      <c r="I225" s="16"/>
    </row>
    <row r="226" spans="1:10">
      <c r="A226" s="14"/>
      <c r="B226" s="15"/>
      <c r="C226" s="52" t="s">
        <v>22</v>
      </c>
      <c r="D226" s="58" t="s">
        <v>11</v>
      </c>
      <c r="E226" s="108">
        <f>E225</f>
        <v>7.51E-2</v>
      </c>
      <c r="F226" s="111"/>
      <c r="G226" s="65">
        <f>E226*F226</f>
        <v>0</v>
      </c>
      <c r="H226" s="65"/>
      <c r="I226" s="42"/>
      <c r="J226" s="42"/>
    </row>
    <row r="227" spans="1:10">
      <c r="A227" s="14"/>
      <c r="B227" s="15" t="s">
        <v>182</v>
      </c>
      <c r="C227" s="52" t="s">
        <v>12</v>
      </c>
      <c r="D227" s="58" t="s">
        <v>10</v>
      </c>
      <c r="E227" s="108">
        <f>E225*4.91</f>
        <v>0.36874099999999999</v>
      </c>
      <c r="F227" s="111"/>
      <c r="G227" s="65">
        <f t="shared" ref="G227" si="40">E227*F227</f>
        <v>0</v>
      </c>
      <c r="H227" s="65"/>
      <c r="I227" s="16"/>
    </row>
    <row r="228" spans="1:10">
      <c r="A228" s="14"/>
      <c r="B228" s="15"/>
      <c r="C228" s="52" t="s">
        <v>107</v>
      </c>
      <c r="D228" s="58" t="s">
        <v>161</v>
      </c>
      <c r="E228" s="107">
        <v>1</v>
      </c>
      <c r="F228" s="111"/>
      <c r="G228" s="65">
        <f>E228*F228</f>
        <v>0</v>
      </c>
      <c r="H228" s="65"/>
      <c r="I228" s="16"/>
    </row>
    <row r="229" spans="1:10" ht="39" customHeight="1">
      <c r="A229" s="14"/>
      <c r="B229" s="15"/>
      <c r="C229" s="72" t="s">
        <v>139</v>
      </c>
      <c r="D229" s="58"/>
      <c r="E229" s="61"/>
      <c r="F229" s="61"/>
      <c r="G229" s="65"/>
      <c r="H229" s="65"/>
      <c r="I229" s="16"/>
    </row>
    <row r="230" spans="1:10" ht="25.5">
      <c r="A230" s="10">
        <v>107</v>
      </c>
      <c r="B230" s="11"/>
      <c r="C230" s="11" t="s">
        <v>129</v>
      </c>
      <c r="D230" s="57" t="s">
        <v>11</v>
      </c>
      <c r="E230" s="70">
        <v>0.1143</v>
      </c>
      <c r="F230" s="60"/>
      <c r="G230" s="67"/>
      <c r="H230" s="67"/>
      <c r="I230" s="16"/>
    </row>
    <row r="231" spans="1:10">
      <c r="A231" s="14"/>
      <c r="B231" s="15"/>
      <c r="C231" s="52" t="s">
        <v>22</v>
      </c>
      <c r="D231" s="58" t="s">
        <v>11</v>
      </c>
      <c r="E231" s="88">
        <f>E230</f>
        <v>0.1143</v>
      </c>
      <c r="F231" s="111"/>
      <c r="G231" s="65">
        <f>E231*F231</f>
        <v>0</v>
      </c>
      <c r="H231" s="65"/>
      <c r="I231" s="42"/>
      <c r="J231" s="42"/>
    </row>
    <row r="232" spans="1:10">
      <c r="A232" s="14"/>
      <c r="B232" s="15" t="s">
        <v>180</v>
      </c>
      <c r="C232" s="52" t="s">
        <v>12</v>
      </c>
      <c r="D232" s="58" t="s">
        <v>10</v>
      </c>
      <c r="E232" s="108">
        <f>E230*6.4</f>
        <v>0.73152000000000006</v>
      </c>
      <c r="F232" s="111"/>
      <c r="G232" s="65">
        <f t="shared" ref="G232:G233" si="41">E232*F232</f>
        <v>0</v>
      </c>
      <c r="H232" s="65"/>
      <c r="I232" s="16"/>
    </row>
    <row r="233" spans="1:10">
      <c r="A233" s="14">
        <v>108</v>
      </c>
      <c r="B233" s="15"/>
      <c r="C233" s="52" t="s">
        <v>140</v>
      </c>
      <c r="D233" s="58" t="s">
        <v>11</v>
      </c>
      <c r="E233" s="88">
        <f>E230</f>
        <v>0.1143</v>
      </c>
      <c r="F233" s="111"/>
      <c r="G233" s="65">
        <f t="shared" si="41"/>
        <v>0</v>
      </c>
      <c r="H233" s="65"/>
      <c r="I233" s="16"/>
    </row>
    <row r="234" spans="1:10" ht="38.25">
      <c r="A234" s="10">
        <v>109</v>
      </c>
      <c r="B234" s="11"/>
      <c r="C234" s="11" t="s">
        <v>131</v>
      </c>
      <c r="D234" s="57" t="s">
        <v>11</v>
      </c>
      <c r="E234" s="70">
        <f>E230</f>
        <v>0.1143</v>
      </c>
      <c r="F234" s="60"/>
      <c r="G234" s="67"/>
      <c r="H234" s="67"/>
      <c r="I234" s="16"/>
    </row>
    <row r="235" spans="1:10">
      <c r="A235" s="14"/>
      <c r="B235" s="15"/>
      <c r="C235" s="52" t="s">
        <v>22</v>
      </c>
      <c r="D235" s="58" t="s">
        <v>11</v>
      </c>
      <c r="E235" s="88">
        <f>E234</f>
        <v>0.1143</v>
      </c>
      <c r="F235" s="111"/>
      <c r="G235" s="65">
        <f>E235*F235</f>
        <v>0</v>
      </c>
      <c r="H235" s="65"/>
      <c r="I235" s="42"/>
      <c r="J235" s="42"/>
    </row>
    <row r="236" spans="1:10">
      <c r="A236" s="14"/>
      <c r="B236" s="15" t="s">
        <v>182</v>
      </c>
      <c r="C236" s="52" t="s">
        <v>12</v>
      </c>
      <c r="D236" s="58" t="s">
        <v>10</v>
      </c>
      <c r="E236" s="108">
        <f>E234*4.91</f>
        <v>0.56121299999999996</v>
      </c>
      <c r="F236" s="111"/>
      <c r="G236" s="65">
        <f t="shared" ref="G236" si="42">E236*F236</f>
        <v>0</v>
      </c>
      <c r="H236" s="65"/>
      <c r="I236" s="16"/>
    </row>
    <row r="237" spans="1:10">
      <c r="A237" s="14"/>
      <c r="B237" s="15"/>
      <c r="C237" s="52" t="s">
        <v>107</v>
      </c>
      <c r="D237" s="58" t="s">
        <v>161</v>
      </c>
      <c r="E237" s="107">
        <v>1</v>
      </c>
      <c r="F237" s="111"/>
      <c r="G237" s="65">
        <f>E237*F237</f>
        <v>0</v>
      </c>
      <c r="H237" s="65"/>
      <c r="I237" s="16"/>
    </row>
    <row r="238" spans="1:10" ht="28.9" customHeight="1">
      <c r="A238" s="14"/>
      <c r="B238" s="15"/>
      <c r="C238" s="72" t="s">
        <v>141</v>
      </c>
      <c r="D238" s="58"/>
      <c r="E238" s="61"/>
      <c r="F238" s="61"/>
      <c r="G238" s="65"/>
      <c r="H238" s="65"/>
      <c r="I238" s="16"/>
    </row>
    <row r="239" spans="1:10" ht="38.25">
      <c r="A239" s="10">
        <v>110</v>
      </c>
      <c r="B239" s="11"/>
      <c r="C239" s="11" t="s">
        <v>131</v>
      </c>
      <c r="D239" s="57" t="s">
        <v>11</v>
      </c>
      <c r="E239" s="70">
        <v>9.7299999999999998E-2</v>
      </c>
      <c r="F239" s="60"/>
      <c r="G239" s="67"/>
      <c r="H239" s="67"/>
      <c r="I239" s="16"/>
    </row>
    <row r="240" spans="1:10">
      <c r="A240" s="14"/>
      <c r="B240" s="15"/>
      <c r="C240" s="52" t="s">
        <v>22</v>
      </c>
      <c r="D240" s="58" t="s">
        <v>11</v>
      </c>
      <c r="E240" s="88">
        <f>E239</f>
        <v>9.7299999999999998E-2</v>
      </c>
      <c r="F240" s="111"/>
      <c r="G240" s="65">
        <f>E240*F240</f>
        <v>0</v>
      </c>
      <c r="H240" s="65"/>
      <c r="I240" s="42"/>
      <c r="J240" s="42"/>
    </row>
    <row r="241" spans="1:10">
      <c r="A241" s="14"/>
      <c r="B241" s="15" t="s">
        <v>182</v>
      </c>
      <c r="C241" s="52" t="s">
        <v>12</v>
      </c>
      <c r="D241" s="58" t="s">
        <v>10</v>
      </c>
      <c r="E241" s="108">
        <f>E239*4.91</f>
        <v>0.47774300000000003</v>
      </c>
      <c r="F241" s="111"/>
      <c r="G241" s="65">
        <f t="shared" ref="G241" si="43">E241*F241</f>
        <v>0</v>
      </c>
      <c r="H241" s="65"/>
      <c r="I241" s="16"/>
    </row>
    <row r="242" spans="1:10">
      <c r="A242" s="14"/>
      <c r="B242" s="15"/>
      <c r="C242" s="52" t="s">
        <v>107</v>
      </c>
      <c r="D242" s="58" t="s">
        <v>161</v>
      </c>
      <c r="E242" s="107">
        <v>1</v>
      </c>
      <c r="F242" s="111"/>
      <c r="G242" s="65">
        <f>E242*F242</f>
        <v>0</v>
      </c>
      <c r="H242" s="65"/>
      <c r="I242" s="16"/>
    </row>
    <row r="243" spans="1:10">
      <c r="A243" s="14">
        <v>111</v>
      </c>
      <c r="B243" s="15"/>
      <c r="C243" s="52" t="s">
        <v>140</v>
      </c>
      <c r="D243" s="58" t="s">
        <v>11</v>
      </c>
      <c r="E243" s="88">
        <f>E239</f>
        <v>9.7299999999999998E-2</v>
      </c>
      <c r="F243" s="111"/>
      <c r="G243" s="65">
        <f t="shared" ref="G243" si="44">E243*F243</f>
        <v>0</v>
      </c>
      <c r="H243" s="65"/>
      <c r="I243" s="16"/>
    </row>
    <row r="244" spans="1:10" ht="28.9" customHeight="1">
      <c r="A244" s="14"/>
      <c r="B244" s="15"/>
      <c r="C244" s="72" t="s">
        <v>142</v>
      </c>
      <c r="D244" s="58"/>
      <c r="E244" s="61"/>
      <c r="F244" s="61"/>
      <c r="G244" s="65"/>
      <c r="H244" s="65"/>
      <c r="I244" s="16"/>
    </row>
    <row r="245" spans="1:10" ht="25.5">
      <c r="A245" s="10">
        <v>112</v>
      </c>
      <c r="B245" s="11"/>
      <c r="C245" s="11" t="s">
        <v>129</v>
      </c>
      <c r="D245" s="57" t="s">
        <v>11</v>
      </c>
      <c r="E245" s="70">
        <v>1.3724000000000001</v>
      </c>
      <c r="F245" s="60"/>
      <c r="G245" s="67"/>
      <c r="H245" s="67"/>
      <c r="I245" s="16"/>
    </row>
    <row r="246" spans="1:10">
      <c r="A246" s="14"/>
      <c r="B246" s="15"/>
      <c r="C246" s="52" t="s">
        <v>22</v>
      </c>
      <c r="D246" s="58" t="s">
        <v>11</v>
      </c>
      <c r="E246" s="88">
        <f>E245</f>
        <v>1.3724000000000001</v>
      </c>
      <c r="F246" s="111"/>
      <c r="G246" s="65">
        <f>E246*F246</f>
        <v>0</v>
      </c>
      <c r="H246" s="65"/>
      <c r="I246" s="42"/>
      <c r="J246" s="42"/>
    </row>
    <row r="247" spans="1:10">
      <c r="A247" s="14"/>
      <c r="B247" s="15" t="s">
        <v>180</v>
      </c>
      <c r="C247" s="52" t="s">
        <v>12</v>
      </c>
      <c r="D247" s="58" t="s">
        <v>10</v>
      </c>
      <c r="E247" s="108">
        <f>E245*6.4</f>
        <v>8.7833600000000001</v>
      </c>
      <c r="F247" s="111"/>
      <c r="G247" s="65">
        <f t="shared" ref="G247:G248" si="45">E247*F247</f>
        <v>0</v>
      </c>
      <c r="H247" s="65"/>
      <c r="I247" s="16"/>
    </row>
    <row r="248" spans="1:10">
      <c r="A248" s="14">
        <v>113</v>
      </c>
      <c r="B248" s="15"/>
      <c r="C248" s="52" t="s">
        <v>130</v>
      </c>
      <c r="D248" s="58" t="s">
        <v>11</v>
      </c>
      <c r="E248" s="88">
        <f>E245</f>
        <v>1.3724000000000001</v>
      </c>
      <c r="F248" s="111"/>
      <c r="G248" s="65">
        <f t="shared" si="45"/>
        <v>0</v>
      </c>
      <c r="H248" s="65"/>
      <c r="I248" s="16"/>
    </row>
    <row r="249" spans="1:10" ht="38.25">
      <c r="A249" s="10">
        <v>114</v>
      </c>
      <c r="B249" s="11"/>
      <c r="C249" s="11" t="s">
        <v>131</v>
      </c>
      <c r="D249" s="57" t="s">
        <v>11</v>
      </c>
      <c r="E249" s="70">
        <f>E245</f>
        <v>1.3724000000000001</v>
      </c>
      <c r="F249" s="60"/>
      <c r="G249" s="67"/>
      <c r="H249" s="67"/>
      <c r="I249" s="16"/>
    </row>
    <row r="250" spans="1:10">
      <c r="A250" s="14"/>
      <c r="B250" s="15"/>
      <c r="C250" s="52" t="s">
        <v>22</v>
      </c>
      <c r="D250" s="58" t="s">
        <v>11</v>
      </c>
      <c r="E250" s="88">
        <f>E249</f>
        <v>1.3724000000000001</v>
      </c>
      <c r="F250" s="111"/>
      <c r="G250" s="65">
        <f>E250*F250</f>
        <v>0</v>
      </c>
      <c r="H250" s="65"/>
      <c r="I250" s="42"/>
      <c r="J250" s="42"/>
    </row>
    <row r="251" spans="1:10">
      <c r="A251" s="14"/>
      <c r="B251" s="15" t="s">
        <v>182</v>
      </c>
      <c r="C251" s="52" t="s">
        <v>12</v>
      </c>
      <c r="D251" s="58" t="s">
        <v>10</v>
      </c>
      <c r="E251" s="108">
        <f>E249*4.91</f>
        <v>6.7384840000000006</v>
      </c>
      <c r="F251" s="111"/>
      <c r="G251" s="65">
        <f t="shared" ref="G251" si="46">E251*F251</f>
        <v>0</v>
      </c>
      <c r="H251" s="65"/>
      <c r="I251" s="16"/>
    </row>
    <row r="252" spans="1:10">
      <c r="A252" s="14"/>
      <c r="B252" s="15"/>
      <c r="C252" s="52" t="s">
        <v>107</v>
      </c>
      <c r="D252" s="58" t="s">
        <v>161</v>
      </c>
      <c r="E252" s="107">
        <v>1</v>
      </c>
      <c r="F252" s="111"/>
      <c r="G252" s="65">
        <f>E252*F252</f>
        <v>0</v>
      </c>
      <c r="H252" s="65"/>
      <c r="I252" s="16"/>
    </row>
    <row r="253" spans="1:10" ht="28.9" customHeight="1">
      <c r="A253" s="14"/>
      <c r="B253" s="15"/>
      <c r="C253" s="72" t="s">
        <v>190</v>
      </c>
      <c r="D253" s="58"/>
      <c r="E253" s="61"/>
      <c r="F253" s="61"/>
      <c r="G253" s="65"/>
      <c r="H253" s="65"/>
      <c r="I253" s="16"/>
    </row>
    <row r="254" spans="1:10" ht="25.5">
      <c r="A254" s="10">
        <v>115</v>
      </c>
      <c r="B254" s="11"/>
      <c r="C254" s="11" t="s">
        <v>116</v>
      </c>
      <c r="D254" s="57" t="s">
        <v>11</v>
      </c>
      <c r="E254" s="59">
        <v>0.38600000000000001</v>
      </c>
      <c r="F254" s="60"/>
      <c r="G254" s="67"/>
      <c r="H254" s="67"/>
      <c r="I254" s="16"/>
    </row>
    <row r="255" spans="1:10">
      <c r="A255" s="14"/>
      <c r="B255" s="15"/>
      <c r="C255" s="52" t="s">
        <v>22</v>
      </c>
      <c r="D255" s="58" t="s">
        <v>11</v>
      </c>
      <c r="E255" s="108">
        <f>E254</f>
        <v>0.38600000000000001</v>
      </c>
      <c r="F255" s="111"/>
      <c r="G255" s="65">
        <f>E255*F255</f>
        <v>0</v>
      </c>
      <c r="H255" s="65"/>
      <c r="I255" s="16"/>
    </row>
    <row r="256" spans="1:10">
      <c r="A256" s="14"/>
      <c r="B256" s="15" t="s">
        <v>181</v>
      </c>
      <c r="C256" s="52" t="s">
        <v>12</v>
      </c>
      <c r="D256" s="58" t="s">
        <v>10</v>
      </c>
      <c r="E256" s="108">
        <f>E254*5.83</f>
        <v>2.2503800000000003</v>
      </c>
      <c r="F256" s="111"/>
      <c r="G256" s="65">
        <f t="shared" ref="G256:G258" si="47">E256*F256</f>
        <v>0</v>
      </c>
      <c r="H256" s="65"/>
      <c r="I256" s="16"/>
    </row>
    <row r="257" spans="1:9">
      <c r="A257" s="14"/>
      <c r="B257" s="15"/>
      <c r="C257" s="52" t="s">
        <v>107</v>
      </c>
      <c r="D257" s="58" t="s">
        <v>161</v>
      </c>
      <c r="E257" s="107">
        <v>1</v>
      </c>
      <c r="F257" s="111"/>
      <c r="G257" s="65">
        <f>E257*F257</f>
        <v>0</v>
      </c>
      <c r="H257" s="65"/>
      <c r="I257" s="16"/>
    </row>
    <row r="258" spans="1:9">
      <c r="A258" s="14">
        <v>116</v>
      </c>
      <c r="B258" s="15"/>
      <c r="C258" s="52" t="s">
        <v>143</v>
      </c>
      <c r="D258" s="58" t="s">
        <v>11</v>
      </c>
      <c r="E258" s="108">
        <f>E254</f>
        <v>0.38600000000000001</v>
      </c>
      <c r="F258" s="111"/>
      <c r="G258" s="65">
        <f t="shared" si="47"/>
        <v>0</v>
      </c>
      <c r="H258" s="65"/>
      <c r="I258" s="16"/>
    </row>
    <row r="259" spans="1:9" ht="25.5">
      <c r="A259" s="10">
        <v>117</v>
      </c>
      <c r="B259" s="11"/>
      <c r="C259" s="11" t="s">
        <v>183</v>
      </c>
      <c r="D259" s="57" t="s">
        <v>11</v>
      </c>
      <c r="E259" s="70">
        <v>0.23319999999999999</v>
      </c>
      <c r="F259" s="60"/>
      <c r="G259" s="67"/>
      <c r="H259" s="67"/>
      <c r="I259" s="16"/>
    </row>
    <row r="260" spans="1:9">
      <c r="A260" s="14"/>
      <c r="B260" s="15"/>
      <c r="C260" s="52" t="s">
        <v>22</v>
      </c>
      <c r="D260" s="58" t="s">
        <v>11</v>
      </c>
      <c r="E260" s="88">
        <f>E259</f>
        <v>0.23319999999999999</v>
      </c>
      <c r="F260" s="111"/>
      <c r="G260" s="65">
        <f>E260*F260</f>
        <v>0</v>
      </c>
      <c r="H260" s="65"/>
      <c r="I260" s="16"/>
    </row>
    <row r="261" spans="1:9">
      <c r="A261" s="14"/>
      <c r="B261" s="15" t="s">
        <v>166</v>
      </c>
      <c r="C261" s="52" t="s">
        <v>12</v>
      </c>
      <c r="D261" s="58" t="s">
        <v>10</v>
      </c>
      <c r="E261" s="88">
        <f>E259*7.34</f>
        <v>1.7116879999999999</v>
      </c>
      <c r="F261" s="111"/>
      <c r="G261" s="65">
        <f t="shared" ref="G261:G263" si="48">E261*F261</f>
        <v>0</v>
      </c>
      <c r="H261" s="65"/>
      <c r="I261" s="16"/>
    </row>
    <row r="262" spans="1:9">
      <c r="A262" s="14"/>
      <c r="B262" s="15"/>
      <c r="C262" s="52" t="s">
        <v>107</v>
      </c>
      <c r="D262" s="58" t="s">
        <v>161</v>
      </c>
      <c r="E262" s="107">
        <v>1</v>
      </c>
      <c r="F262" s="111"/>
      <c r="G262" s="65">
        <f>E262*F262</f>
        <v>0</v>
      </c>
      <c r="H262" s="65"/>
      <c r="I262" s="16"/>
    </row>
    <row r="263" spans="1:9">
      <c r="A263" s="14">
        <v>118</v>
      </c>
      <c r="B263" s="15"/>
      <c r="C263" s="52" t="s">
        <v>144</v>
      </c>
      <c r="D263" s="58" t="s">
        <v>11</v>
      </c>
      <c r="E263" s="88">
        <f>E259</f>
        <v>0.23319999999999999</v>
      </c>
      <c r="F263" s="111"/>
      <c r="G263" s="65">
        <f t="shared" si="48"/>
        <v>0</v>
      </c>
      <c r="H263" s="65"/>
      <c r="I263" s="16"/>
    </row>
    <row r="264" spans="1:9" ht="38.25">
      <c r="A264" s="10">
        <v>119</v>
      </c>
      <c r="B264" s="11"/>
      <c r="C264" s="11" t="s">
        <v>145</v>
      </c>
      <c r="D264" s="57" t="s">
        <v>146</v>
      </c>
      <c r="E264" s="59">
        <v>6.2E-2</v>
      </c>
      <c r="F264" s="60"/>
      <c r="G264" s="67"/>
      <c r="H264" s="67"/>
      <c r="I264" s="16"/>
    </row>
    <row r="265" spans="1:9">
      <c r="A265" s="14"/>
      <c r="B265" s="15"/>
      <c r="C265" s="52" t="s">
        <v>22</v>
      </c>
      <c r="D265" s="58" t="s">
        <v>11</v>
      </c>
      <c r="E265" s="88">
        <f>E264</f>
        <v>6.2E-2</v>
      </c>
      <c r="F265" s="111"/>
      <c r="G265" s="65">
        <f>E265*F265</f>
        <v>0</v>
      </c>
      <c r="H265" s="65"/>
      <c r="I265" s="16"/>
    </row>
    <row r="266" spans="1:9">
      <c r="A266" s="14"/>
      <c r="B266" s="15"/>
      <c r="C266" s="52" t="s">
        <v>12</v>
      </c>
      <c r="D266" s="58" t="s">
        <v>10</v>
      </c>
      <c r="E266" s="88">
        <f>E264*2</f>
        <v>0.124</v>
      </c>
      <c r="F266" s="111"/>
      <c r="G266" s="65">
        <f t="shared" ref="G266:G269" si="49">E266*F266</f>
        <v>0</v>
      </c>
      <c r="H266" s="65"/>
      <c r="I266" s="16"/>
    </row>
    <row r="267" spans="1:9">
      <c r="A267" s="14"/>
      <c r="B267" s="15"/>
      <c r="C267" s="52" t="s">
        <v>107</v>
      </c>
      <c r="D267" s="58" t="s">
        <v>161</v>
      </c>
      <c r="E267" s="107">
        <v>1</v>
      </c>
      <c r="F267" s="111"/>
      <c r="G267" s="65">
        <f>E267*F267</f>
        <v>0</v>
      </c>
      <c r="H267" s="65"/>
      <c r="I267" s="16"/>
    </row>
    <row r="268" spans="1:9">
      <c r="A268" s="14">
        <v>120</v>
      </c>
      <c r="B268" s="15"/>
      <c r="C268" s="52" t="s">
        <v>147</v>
      </c>
      <c r="D268" s="58" t="s">
        <v>11</v>
      </c>
      <c r="E268" s="109">
        <v>7.5399999999999998E-3</v>
      </c>
      <c r="F268" s="111"/>
      <c r="G268" s="65">
        <f t="shared" si="49"/>
        <v>0</v>
      </c>
      <c r="H268" s="65"/>
      <c r="I268" s="16"/>
    </row>
    <row r="269" spans="1:9">
      <c r="A269" s="14">
        <v>121</v>
      </c>
      <c r="B269" s="15"/>
      <c r="C269" s="52" t="s">
        <v>148</v>
      </c>
      <c r="D269" s="58" t="s">
        <v>11</v>
      </c>
      <c r="E269" s="109">
        <v>9.3999999999999997E-4</v>
      </c>
      <c r="F269" s="111"/>
      <c r="G269" s="65">
        <f t="shared" si="49"/>
        <v>0</v>
      </c>
      <c r="H269" s="65"/>
      <c r="I269" s="16"/>
    </row>
    <row r="270" spans="1:9" ht="28.9" customHeight="1">
      <c r="A270" s="14"/>
      <c r="B270" s="15"/>
      <c r="C270" s="71" t="s">
        <v>149</v>
      </c>
      <c r="D270" s="58"/>
      <c r="E270" s="61"/>
      <c r="F270" s="61"/>
      <c r="G270" s="65"/>
      <c r="H270" s="65"/>
      <c r="I270" s="16"/>
    </row>
    <row r="271" spans="1:9" ht="23.45" customHeight="1">
      <c r="A271" s="14"/>
      <c r="B271" s="15"/>
      <c r="C271" s="72" t="s">
        <v>150</v>
      </c>
      <c r="D271" s="58"/>
      <c r="E271" s="61"/>
      <c r="F271" s="61"/>
      <c r="G271" s="65"/>
      <c r="H271" s="65"/>
      <c r="I271" s="16"/>
    </row>
    <row r="272" spans="1:9" ht="63.75">
      <c r="A272" s="10">
        <v>122</v>
      </c>
      <c r="B272" s="11"/>
      <c r="C272" s="11" t="s">
        <v>151</v>
      </c>
      <c r="D272" s="57" t="s">
        <v>54</v>
      </c>
      <c r="E272" s="73">
        <v>837.9</v>
      </c>
      <c r="F272" s="112"/>
      <c r="G272" s="89">
        <f>E272*F272</f>
        <v>0</v>
      </c>
      <c r="H272" s="89"/>
      <c r="I272" s="16"/>
    </row>
    <row r="273" spans="1:12" ht="51">
      <c r="A273" s="10">
        <v>123</v>
      </c>
      <c r="B273" s="11"/>
      <c r="C273" s="11" t="s">
        <v>187</v>
      </c>
      <c r="D273" s="57" t="s">
        <v>153</v>
      </c>
      <c r="E273" s="73">
        <v>941.4</v>
      </c>
      <c r="F273" s="112"/>
      <c r="G273" s="89">
        <f>E273*F273</f>
        <v>0</v>
      </c>
      <c r="H273" s="89"/>
      <c r="I273" s="16"/>
    </row>
    <row r="274" spans="1:12" ht="102">
      <c r="A274" s="10">
        <v>124</v>
      </c>
      <c r="B274" s="11"/>
      <c r="C274" s="11" t="s">
        <v>152</v>
      </c>
      <c r="D274" s="57" t="s">
        <v>153</v>
      </c>
      <c r="E274" s="62">
        <v>9</v>
      </c>
      <c r="F274" s="112"/>
      <c r="G274" s="89">
        <f>E274*F274</f>
        <v>0</v>
      </c>
      <c r="H274" s="89"/>
      <c r="I274" s="16"/>
    </row>
    <row r="275" spans="1:12" ht="21" customHeight="1">
      <c r="A275" s="14"/>
      <c r="B275" s="15"/>
      <c r="C275" s="72" t="s">
        <v>154</v>
      </c>
      <c r="D275" s="58"/>
      <c r="E275" s="61"/>
      <c r="F275" s="111"/>
      <c r="G275" s="65"/>
      <c r="H275" s="65"/>
      <c r="I275" s="16"/>
    </row>
    <row r="276" spans="1:12" ht="51">
      <c r="A276" s="10">
        <v>125</v>
      </c>
      <c r="B276" s="11"/>
      <c r="C276" s="11" t="s">
        <v>155</v>
      </c>
      <c r="D276" s="57" t="s">
        <v>54</v>
      </c>
      <c r="E276" s="73">
        <v>26.8</v>
      </c>
      <c r="F276" s="112"/>
      <c r="G276" s="89">
        <f>E276*F276</f>
        <v>0</v>
      </c>
      <c r="H276" s="89"/>
      <c r="I276" s="16"/>
    </row>
    <row r="277" spans="1:12" ht="51">
      <c r="A277" s="10">
        <v>126</v>
      </c>
      <c r="B277" s="11"/>
      <c r="C277" s="11" t="s">
        <v>156</v>
      </c>
      <c r="D277" s="57" t="s">
        <v>54</v>
      </c>
      <c r="E277" s="59">
        <v>347.12299999999999</v>
      </c>
      <c r="F277" s="112"/>
      <c r="G277" s="89">
        <f t="shared" ref="G277:G278" si="50">E277*F277</f>
        <v>0</v>
      </c>
      <c r="H277" s="89"/>
      <c r="I277" s="16"/>
    </row>
    <row r="278" spans="1:12" ht="102">
      <c r="A278" s="10">
        <v>128</v>
      </c>
      <c r="B278" s="11"/>
      <c r="C278" s="11" t="s">
        <v>157</v>
      </c>
      <c r="D278" s="57" t="s">
        <v>54</v>
      </c>
      <c r="E278" s="73">
        <v>102.2</v>
      </c>
      <c r="F278" s="112"/>
      <c r="G278" s="89">
        <f t="shared" si="50"/>
        <v>0</v>
      </c>
      <c r="H278" s="89"/>
      <c r="I278" s="16"/>
    </row>
    <row r="279" spans="1:12" ht="40.9" customHeight="1">
      <c r="A279" s="10">
        <v>129</v>
      </c>
      <c r="B279" s="11"/>
      <c r="C279" s="11" t="s">
        <v>158</v>
      </c>
      <c r="D279" s="57" t="s">
        <v>153</v>
      </c>
      <c r="E279" s="73">
        <v>216.9</v>
      </c>
      <c r="F279" s="112"/>
      <c r="G279" s="89">
        <f>E279*F279</f>
        <v>0</v>
      </c>
      <c r="H279" s="89"/>
      <c r="I279" s="16"/>
    </row>
    <row r="280" spans="1:12" ht="63.75">
      <c r="A280" s="10">
        <v>130</v>
      </c>
      <c r="B280" s="11"/>
      <c r="C280" s="11" t="s">
        <v>188</v>
      </c>
      <c r="D280" s="57" t="s">
        <v>54</v>
      </c>
      <c r="E280" s="73">
        <v>0.5</v>
      </c>
      <c r="F280" s="112"/>
      <c r="G280" s="89">
        <f>E280*F280</f>
        <v>0</v>
      </c>
      <c r="H280" s="89"/>
      <c r="I280" s="16"/>
    </row>
    <row r="281" spans="1:12" ht="51">
      <c r="A281" s="10">
        <v>131</v>
      </c>
      <c r="B281" s="11"/>
      <c r="C281" s="11" t="s">
        <v>162</v>
      </c>
      <c r="D281" s="57" t="s">
        <v>153</v>
      </c>
      <c r="E281" s="73">
        <v>36.6</v>
      </c>
      <c r="F281" s="112"/>
      <c r="G281" s="89">
        <f>E281*F281</f>
        <v>0</v>
      </c>
      <c r="H281" s="89"/>
      <c r="I281" s="16"/>
    </row>
    <row r="282" spans="1:12" ht="23.45" customHeight="1">
      <c r="A282" s="14"/>
      <c r="B282" s="15"/>
      <c r="C282" s="72" t="s">
        <v>159</v>
      </c>
      <c r="D282" s="58"/>
      <c r="E282" s="61"/>
      <c r="F282" s="111"/>
      <c r="G282" s="65"/>
      <c r="H282" s="65"/>
      <c r="I282" s="16"/>
    </row>
    <row r="283" spans="1:12" ht="51">
      <c r="A283" s="10">
        <v>132</v>
      </c>
      <c r="B283" s="11"/>
      <c r="C283" s="11" t="s">
        <v>155</v>
      </c>
      <c r="D283" s="57" t="s">
        <v>54</v>
      </c>
      <c r="E283" s="73">
        <v>63.5</v>
      </c>
      <c r="F283" s="112"/>
      <c r="G283" s="89">
        <f>E283*F283</f>
        <v>0</v>
      </c>
      <c r="H283" s="89"/>
      <c r="I283" s="16"/>
    </row>
    <row r="284" spans="1:12" ht="51">
      <c r="A284" s="10">
        <v>133</v>
      </c>
      <c r="B284" s="11"/>
      <c r="C284" s="11" t="s">
        <v>162</v>
      </c>
      <c r="D284" s="57" t="s">
        <v>153</v>
      </c>
      <c r="E284" s="73">
        <v>35.9</v>
      </c>
      <c r="F284" s="112"/>
      <c r="G284" s="89">
        <f>E284*F284</f>
        <v>0</v>
      </c>
      <c r="H284" s="89"/>
      <c r="I284" s="16"/>
    </row>
    <row r="285" spans="1:12" ht="23.45" customHeight="1">
      <c r="A285" s="14"/>
      <c r="B285" s="15"/>
      <c r="C285" s="72" t="s">
        <v>189</v>
      </c>
      <c r="D285" s="58"/>
      <c r="E285" s="61"/>
      <c r="F285" s="111"/>
      <c r="G285" s="65"/>
      <c r="H285" s="65"/>
      <c r="I285" s="16"/>
    </row>
    <row r="286" spans="1:12" ht="40.9" customHeight="1">
      <c r="A286" s="10">
        <v>134</v>
      </c>
      <c r="B286" s="11"/>
      <c r="C286" s="11" t="s">
        <v>162</v>
      </c>
      <c r="D286" s="57" t="s">
        <v>54</v>
      </c>
      <c r="E286" s="73">
        <v>558</v>
      </c>
      <c r="F286" s="112"/>
      <c r="G286" s="89">
        <f>E286*F286</f>
        <v>0</v>
      </c>
      <c r="H286" s="89"/>
      <c r="I286" s="16"/>
    </row>
    <row r="287" spans="1:12" s="81" customFormat="1" ht="25.5">
      <c r="A287" s="103" t="s">
        <v>200</v>
      </c>
      <c r="B287" s="79"/>
      <c r="C287" s="90" t="s">
        <v>33</v>
      </c>
      <c r="D287" s="90" t="s">
        <v>161</v>
      </c>
      <c r="E287" s="110">
        <v>1</v>
      </c>
      <c r="F287" s="60"/>
      <c r="G287" s="80"/>
      <c r="H287" s="80"/>
      <c r="L287" s="82"/>
    </row>
    <row r="288" spans="1:12" ht="89.25">
      <c r="A288" s="14"/>
      <c r="B288" s="15"/>
      <c r="C288" s="68" t="s">
        <v>34</v>
      </c>
      <c r="D288" s="63" t="s">
        <v>161</v>
      </c>
      <c r="E288" s="107">
        <f>E287</f>
        <v>1</v>
      </c>
      <c r="F288" s="111"/>
      <c r="G288" s="69">
        <f>E288*F288</f>
        <v>0</v>
      </c>
      <c r="H288" s="69"/>
      <c r="I288" s="16"/>
    </row>
    <row r="289" spans="1:9" s="77" customFormat="1" ht="20.45" customHeight="1">
      <c r="A289" s="36"/>
      <c r="B289" s="74"/>
      <c r="C289" s="75" t="s">
        <v>163</v>
      </c>
      <c r="D289" s="17" t="s">
        <v>23</v>
      </c>
      <c r="E289" s="76"/>
      <c r="F289" s="76"/>
      <c r="G289" s="37">
        <f>SUM(G12:G288)</f>
        <v>0</v>
      </c>
      <c r="I289" s="78"/>
    </row>
    <row r="290" spans="1:9">
      <c r="A290" s="1"/>
      <c r="B290" s="1"/>
      <c r="C290" s="18" t="s">
        <v>13</v>
      </c>
      <c r="D290" s="104">
        <v>0.02</v>
      </c>
      <c r="E290" s="19"/>
      <c r="F290" s="19"/>
      <c r="G290" s="38">
        <f>G289*D290</f>
        <v>0</v>
      </c>
    </row>
    <row r="291" spans="1:9">
      <c r="A291" s="2"/>
      <c r="B291" s="2"/>
      <c r="C291" s="20" t="s">
        <v>14</v>
      </c>
      <c r="D291" s="21"/>
      <c r="E291" s="22"/>
      <c r="F291" s="22"/>
      <c r="G291" s="39">
        <f>G289+G290</f>
        <v>0</v>
      </c>
    </row>
    <row r="292" spans="1:9">
      <c r="A292" s="1"/>
      <c r="B292" s="1"/>
      <c r="C292" s="18" t="s">
        <v>15</v>
      </c>
      <c r="D292" s="113">
        <v>0</v>
      </c>
      <c r="E292" s="19"/>
      <c r="F292" s="19"/>
      <c r="G292" s="38">
        <f>G291*D292</f>
        <v>0</v>
      </c>
    </row>
    <row r="293" spans="1:9">
      <c r="A293" s="2"/>
      <c r="B293" s="2"/>
      <c r="C293" s="20" t="s">
        <v>14</v>
      </c>
      <c r="D293" s="21"/>
      <c r="E293" s="22"/>
      <c r="F293" s="22"/>
      <c r="G293" s="39">
        <f>G291+G292</f>
        <v>0</v>
      </c>
    </row>
    <row r="294" spans="1:9">
      <c r="A294" s="1"/>
      <c r="B294" s="1"/>
      <c r="C294" s="18" t="s">
        <v>16</v>
      </c>
      <c r="D294" s="113">
        <v>0</v>
      </c>
      <c r="E294" s="19"/>
      <c r="F294" s="19"/>
      <c r="G294" s="38">
        <f>G293*D294</f>
        <v>0</v>
      </c>
    </row>
    <row r="295" spans="1:9" ht="24.6" customHeight="1">
      <c r="A295" s="3"/>
      <c r="B295" s="3"/>
      <c r="C295" s="117" t="s">
        <v>14</v>
      </c>
      <c r="D295" s="17" t="s">
        <v>23</v>
      </c>
      <c r="E295" s="23"/>
      <c r="F295" s="23"/>
      <c r="G295" s="40">
        <f>G293+G294</f>
        <v>0</v>
      </c>
    </row>
    <row r="296" spans="1:9" ht="21" customHeight="1">
      <c r="A296" s="4"/>
      <c r="B296" s="4"/>
      <c r="C296" s="118"/>
      <c r="D296" s="24" t="s">
        <v>21</v>
      </c>
      <c r="E296" s="114">
        <v>2.6</v>
      </c>
      <c r="F296" s="25"/>
      <c r="G296" s="41">
        <f>G295/E296</f>
        <v>0</v>
      </c>
    </row>
    <row r="297" spans="1:9">
      <c r="A297" s="1"/>
      <c r="B297" s="1"/>
      <c r="C297" s="18" t="s">
        <v>17</v>
      </c>
      <c r="D297" s="26">
        <v>0.18</v>
      </c>
      <c r="E297" s="19"/>
      <c r="F297" s="19"/>
      <c r="G297" s="38">
        <f>G295*D297</f>
        <v>0</v>
      </c>
    </row>
    <row r="298" spans="1:9" ht="19.149999999999999" customHeight="1">
      <c r="A298" s="3"/>
      <c r="B298" s="3"/>
      <c r="C298" s="117" t="s">
        <v>18</v>
      </c>
      <c r="D298" s="17" t="s">
        <v>23</v>
      </c>
      <c r="E298" s="23"/>
      <c r="F298" s="23"/>
      <c r="G298" s="40">
        <f>G295+G297</f>
        <v>0</v>
      </c>
    </row>
    <row r="299" spans="1:9" ht="17.45" customHeight="1">
      <c r="A299" s="4"/>
      <c r="B299" s="4"/>
      <c r="C299" s="118"/>
      <c r="D299" s="24" t="s">
        <v>21</v>
      </c>
      <c r="E299" s="114">
        <f>E296</f>
        <v>2.6</v>
      </c>
      <c r="F299" s="25"/>
      <c r="G299" s="41">
        <f>G298/E299</f>
        <v>0</v>
      </c>
    </row>
    <row r="302" spans="1:9">
      <c r="C302" s="34" t="s">
        <v>212</v>
      </c>
      <c r="D302" s="7" t="s">
        <v>210</v>
      </c>
    </row>
    <row r="304" spans="1:9" ht="60" customHeight="1"/>
    <row r="305" spans="2:5">
      <c r="C305" s="95" t="s">
        <v>209</v>
      </c>
    </row>
    <row r="306" spans="2:5" ht="24" customHeight="1">
      <c r="B306" s="96" t="s">
        <v>195</v>
      </c>
      <c r="C306" s="97" t="s">
        <v>194</v>
      </c>
      <c r="D306" s="91" t="s">
        <v>6</v>
      </c>
      <c r="E306" s="91" t="s">
        <v>164</v>
      </c>
    </row>
    <row r="307" spans="2:5">
      <c r="B307" s="98">
        <v>1</v>
      </c>
      <c r="C307" s="99">
        <v>2</v>
      </c>
      <c r="D307" s="100">
        <v>3</v>
      </c>
      <c r="E307" s="100">
        <v>4</v>
      </c>
    </row>
    <row r="308" spans="2:5" ht="21" customHeight="1">
      <c r="B308" s="96">
        <v>1</v>
      </c>
      <c r="C308" s="102" t="s">
        <v>204</v>
      </c>
      <c r="D308" s="91" t="s">
        <v>11</v>
      </c>
      <c r="E308" s="101">
        <f>39.423+1.696</f>
        <v>41.119</v>
      </c>
    </row>
    <row r="309" spans="2:5" ht="21" customHeight="1">
      <c r="B309" s="96">
        <v>2</v>
      </c>
      <c r="C309" s="102" t="s">
        <v>202</v>
      </c>
      <c r="D309" s="91" t="s">
        <v>196</v>
      </c>
      <c r="E309" s="91">
        <v>162</v>
      </c>
    </row>
    <row r="310" spans="2:5" ht="21" customHeight="1">
      <c r="B310" s="96">
        <v>3</v>
      </c>
      <c r="C310" s="102" t="s">
        <v>205</v>
      </c>
      <c r="D310" s="91" t="s">
        <v>11</v>
      </c>
      <c r="E310" s="101">
        <f>12.717+0.942</f>
        <v>13.659000000000001</v>
      </c>
    </row>
    <row r="311" spans="2:5" ht="21" customHeight="1">
      <c r="B311" s="96">
        <v>4</v>
      </c>
      <c r="C311" s="102" t="s">
        <v>206</v>
      </c>
      <c r="D311" s="91" t="s">
        <v>11</v>
      </c>
      <c r="E311" s="101">
        <f>8.902+1.319</f>
        <v>10.221</v>
      </c>
    </row>
    <row r="312" spans="2:5" ht="21" customHeight="1">
      <c r="B312" s="96">
        <v>5</v>
      </c>
      <c r="C312" s="102" t="s">
        <v>207</v>
      </c>
      <c r="D312" s="91" t="s">
        <v>11</v>
      </c>
      <c r="E312" s="101">
        <v>2.2610000000000001</v>
      </c>
    </row>
    <row r="313" spans="2:5" ht="21" customHeight="1">
      <c r="B313" s="96">
        <v>6</v>
      </c>
      <c r="C313" s="102" t="s">
        <v>208</v>
      </c>
      <c r="D313" s="91" t="s">
        <v>11</v>
      </c>
      <c r="E313" s="101">
        <v>2.2799999999999998</v>
      </c>
    </row>
    <row r="314" spans="2:5" ht="21" customHeight="1">
      <c r="B314" s="96">
        <v>7</v>
      </c>
      <c r="C314" s="102" t="s">
        <v>197</v>
      </c>
      <c r="D314" s="91" t="s">
        <v>11</v>
      </c>
      <c r="E314" s="91">
        <v>7.1999999999999995E-2</v>
      </c>
    </row>
    <row r="315" spans="2:5" ht="21" customHeight="1">
      <c r="B315" s="96">
        <v>8</v>
      </c>
      <c r="C315" s="102" t="s">
        <v>198</v>
      </c>
      <c r="D315" s="91" t="s">
        <v>11</v>
      </c>
      <c r="E315" s="91">
        <v>8.5000000000000006E-2</v>
      </c>
    </row>
    <row r="316" spans="2:5" ht="25.5">
      <c r="B316" s="96">
        <v>9</v>
      </c>
      <c r="C316" s="102" t="s">
        <v>213</v>
      </c>
      <c r="D316" s="91" t="s">
        <v>222</v>
      </c>
      <c r="E316" s="91">
        <v>2</v>
      </c>
    </row>
    <row r="317" spans="2:5" ht="25.5">
      <c r="B317" s="96">
        <v>10</v>
      </c>
      <c r="C317" s="102" t="s">
        <v>214</v>
      </c>
      <c r="D317" s="91" t="s">
        <v>222</v>
      </c>
      <c r="E317" s="91">
        <v>1</v>
      </c>
    </row>
    <row r="318" spans="2:5" ht="25.5">
      <c r="B318" s="96">
        <v>11</v>
      </c>
      <c r="C318" s="102" t="s">
        <v>215</v>
      </c>
      <c r="D318" s="91" t="s">
        <v>222</v>
      </c>
      <c r="E318" s="91">
        <v>1</v>
      </c>
    </row>
    <row r="319" spans="2:5" ht="25.5">
      <c r="B319" s="96">
        <v>12</v>
      </c>
      <c r="C319" s="102" t="s">
        <v>216</v>
      </c>
      <c r="D319" s="91" t="s">
        <v>223</v>
      </c>
      <c r="E319" s="91">
        <v>1</v>
      </c>
    </row>
    <row r="320" spans="2:5" ht="25.5">
      <c r="B320" s="96">
        <v>13</v>
      </c>
      <c r="C320" s="102" t="s">
        <v>217</v>
      </c>
      <c r="D320" s="91" t="s">
        <v>222</v>
      </c>
      <c r="E320" s="91">
        <v>1</v>
      </c>
    </row>
    <row r="321" spans="2:5" ht="25.5">
      <c r="B321" s="96">
        <v>14</v>
      </c>
      <c r="C321" s="102" t="s">
        <v>218</v>
      </c>
      <c r="D321" s="91" t="s">
        <v>222</v>
      </c>
      <c r="E321" s="91">
        <v>2</v>
      </c>
    </row>
    <row r="322" spans="2:5" ht="25.5">
      <c r="B322" s="96">
        <v>15</v>
      </c>
      <c r="C322" s="102" t="s">
        <v>219</v>
      </c>
      <c r="D322" s="91" t="s">
        <v>222</v>
      </c>
      <c r="E322" s="91">
        <v>2</v>
      </c>
    </row>
    <row r="323" spans="2:5" ht="25.5">
      <c r="B323" s="96">
        <v>16</v>
      </c>
      <c r="C323" s="102" t="s">
        <v>220</v>
      </c>
      <c r="D323" s="91" t="s">
        <v>222</v>
      </c>
      <c r="E323" s="91">
        <v>1</v>
      </c>
    </row>
    <row r="324" spans="2:5" ht="25.5">
      <c r="B324" s="96">
        <v>17</v>
      </c>
      <c r="C324" s="102" t="s">
        <v>221</v>
      </c>
      <c r="D324" s="91" t="s">
        <v>222</v>
      </c>
      <c r="E324" s="91">
        <v>1</v>
      </c>
    </row>
  </sheetData>
  <sheetProtection algorithmName="SHA-512" hashValue="7wWfioZN1TdD6s6BUwXu9rpXRNqgjxYshKrItfklKssndZp5gP6Ur2xx+BhhastizO0AQuBnsWf9zESOvarxDA==" saltValue="alwGk8drAwgTdEUgfE0oNQ==" spinCount="100000" sheet="1" objects="1" scenarios="1"/>
  <mergeCells count="4">
    <mergeCell ref="F9:G9"/>
    <mergeCell ref="C295:C296"/>
    <mergeCell ref="C298:C299"/>
    <mergeCell ref="A7:B7"/>
  </mergeCells>
  <phoneticPr fontId="15" type="noConversion"/>
  <printOptions horizontalCentered="1"/>
  <pageMargins left="0.27559055118110237" right="0.19685039370078741" top="0.47244094488188981" bottom="0.39370078740157483" header="0.19685039370078741" footer="0.19685039370078741"/>
  <pageSetup paperSize="9" fitToHeight="0" orientation="landscape" verticalDpi="1200" r:id="rId1"/>
  <headerFooter>
    <oddHeader>&amp;RПриложение 1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РВС №213</vt:lpstr>
      <vt:lpstr>'РВС №213'!Заголовки_для_печати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Vakhtang Mikashavidze</dc:creator>
  <cp:lastModifiedBy>Gurami Abashidze</cp:lastModifiedBy>
  <cp:lastPrinted>2023-03-13T14:07:11Z</cp:lastPrinted>
  <dcterms:created xsi:type="dcterms:W3CDTF">2020-05-29T05:14:06Z</dcterms:created>
  <dcterms:modified xsi:type="dcterms:W3CDTF">2023-03-21T12:48:49Z</dcterms:modified>
</cp:coreProperties>
</file>